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heckCompatibility="1" autoCompressPictures="0"/>
  <mc:AlternateContent xmlns:mc="http://schemas.openxmlformats.org/markup-compatibility/2006">
    <mc:Choice Requires="x15">
      <x15ac:absPath xmlns:x15ac="http://schemas.microsoft.com/office/spreadsheetml/2010/11/ac" url="C:\Users\sharding\Desktop\"/>
    </mc:Choice>
  </mc:AlternateContent>
  <bookViews>
    <workbookView xWindow="0" yWindow="0" windowWidth="28800" windowHeight="11835" tabRatio="915" activeTab="5"/>
  </bookViews>
  <sheets>
    <sheet name="BEG 9&amp;U B" sheetId="2" r:id="rId1"/>
    <sheet name="BEG 9&amp;U G" sheetId="3" r:id="rId2"/>
    <sheet name="BEG 9&amp;U MX" sheetId="66" r:id="rId3"/>
    <sheet name="BEG 11&amp;U B" sheetId="34" r:id="rId4"/>
    <sheet name="BEG 11&amp;U G" sheetId="58" r:id="rId5"/>
    <sheet name="BEG 11&amp;U MX" sheetId="12" r:id="rId6"/>
    <sheet name="BEG 13&amp;U B" sheetId="68" r:id="rId7"/>
    <sheet name="BEG 13&amp;U G" sheetId="35" r:id="rId8"/>
    <sheet name="BEG 15&amp;U B" sheetId="36" r:id="rId9"/>
    <sheet name="BEG 15&amp;U G" sheetId="37" r:id="rId10"/>
    <sheet name="BEG 16&amp;A L" sheetId="77" r:id="rId11"/>
    <sheet name="INT 9&amp;U B" sheetId="62" r:id="rId12"/>
    <sheet name="INT 9&amp;U G" sheetId="63" r:id="rId13"/>
    <sheet name="INT 11&amp;U B" sheetId="64" r:id="rId14"/>
    <sheet name="INT 11&amp;U G" sheetId="60" r:id="rId15"/>
    <sheet name="INT 11&amp; U MX" sheetId="67" r:id="rId16"/>
    <sheet name="INT 13&amp;U B" sheetId="75" r:id="rId17"/>
    <sheet name="INT 13&amp;U G" sheetId="59" r:id="rId18"/>
    <sheet name="INT 13&amp;U MX" sheetId="70" r:id="rId19"/>
    <sheet name="INT 15&amp;U B" sheetId="72" r:id="rId20"/>
    <sheet name="INT 15&amp;U G " sheetId="61" r:id="rId21"/>
    <sheet name="INT 15&amp;U MX" sheetId="40" r:id="rId22"/>
    <sheet name="INT 16&amp;A M" sheetId="71" r:id="rId23"/>
    <sheet name="INT 16&amp;A L" sheetId="39" r:id="rId24"/>
    <sheet name="INT 16&amp;A MX" sheetId="76" r:id="rId25"/>
    <sheet name="DISABILITY" sheetId="53" r:id="rId26"/>
    <sheet name="ADV 9&amp;U MX" sheetId="43" r:id="rId27"/>
    <sheet name="ADV 9&amp;U B" sheetId="44" r:id="rId28"/>
    <sheet name="ADV 9&amp;U G" sheetId="69" r:id="rId29"/>
    <sheet name="ADV 11&amp;U B" sheetId="74" r:id="rId30"/>
    <sheet name="ADV 11&amp;U G" sheetId="45" r:id="rId31"/>
    <sheet name="ADV 13&amp;U B" sheetId="47" r:id="rId32"/>
    <sheet name="ADV 13&amp;U G" sheetId="48" r:id="rId33"/>
    <sheet name="ADV 15&amp;U B" sheetId="73" r:id="rId34"/>
    <sheet name="ADV 15&amp;U G" sheetId="51" r:id="rId35"/>
    <sheet name="ADV 16&amp;A L" sheetId="65" r:id="rId36"/>
    <sheet name="GF BEG TROPHY" sheetId="88" r:id="rId37"/>
    <sheet name="GF INT BOYS TROPHY" sheetId="82" r:id="rId38"/>
    <sheet name="GF INT GIRLS TROPHY" sheetId="83" r:id="rId39"/>
    <sheet name="GF ADV BOYS TROPHY" sheetId="86" r:id="rId40"/>
    <sheet name="GF ADV GIRLS TROPHY" sheetId="87" r:id="rId41"/>
    <sheet name="Compatibility Report" sheetId="84" r:id="rId42"/>
  </sheets>
  <externalReferences>
    <externalReference r:id="rId43"/>
    <externalReference r:id="rId44"/>
    <externalReference r:id="rId45"/>
  </externalReferenc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N22" i="88" l="1"/>
  <c r="N23" i="88"/>
  <c r="N24" i="88"/>
  <c r="N25" i="88"/>
  <c r="N26" i="88"/>
  <c r="N27" i="88"/>
  <c r="N28" i="88"/>
  <c r="N29" i="88"/>
  <c r="N30" i="88"/>
  <c r="N31" i="88"/>
  <c r="N32" i="88"/>
  <c r="Q19" i="88"/>
  <c r="Q20" i="88"/>
  <c r="Q21" i="88"/>
  <c r="Q22" i="88"/>
  <c r="Q23" i="88"/>
  <c r="Q24" i="88"/>
  <c r="Q25" i="88"/>
  <c r="Q26" i="88"/>
  <c r="Q27" i="88"/>
  <c r="Q28" i="88"/>
  <c r="Q29" i="88"/>
  <c r="AF15" i="88"/>
  <c r="AF16" i="88"/>
  <c r="AF17" i="88"/>
  <c r="AF18" i="88"/>
  <c r="AF19" i="88"/>
  <c r="AF20" i="88"/>
  <c r="AF21" i="88"/>
  <c r="AF22" i="88"/>
  <c r="AF23" i="88"/>
  <c r="AF24" i="88"/>
  <c r="AF25" i="88"/>
  <c r="AC15" i="88"/>
  <c r="AC16" i="88"/>
  <c r="AC17" i="88"/>
  <c r="AC18" i="88"/>
  <c r="AC19" i="88"/>
  <c r="AC20" i="88"/>
  <c r="AC21" i="88"/>
  <c r="AC22" i="88"/>
  <c r="AC23" i="88"/>
  <c r="AC24" i="88"/>
  <c r="AC25" i="88"/>
  <c r="E13" i="88"/>
  <c r="E14" i="88"/>
  <c r="E15" i="88"/>
  <c r="E16" i="88"/>
  <c r="E17" i="88"/>
  <c r="E18" i="88"/>
  <c r="E19" i="88"/>
  <c r="E20" i="88"/>
  <c r="E21" i="88"/>
  <c r="E22" i="88"/>
  <c r="E23" i="88"/>
  <c r="N21" i="88"/>
  <c r="H11" i="88"/>
  <c r="H12" i="88"/>
  <c r="H13" i="88"/>
  <c r="H14" i="88"/>
  <c r="H15" i="88"/>
  <c r="H16" i="88"/>
  <c r="H17" i="88"/>
  <c r="H18" i="88"/>
  <c r="H19" i="88"/>
  <c r="H20" i="88"/>
  <c r="H21" i="88"/>
  <c r="N20" i="88"/>
  <c r="B10" i="88"/>
  <c r="B11" i="88"/>
  <c r="B12" i="88"/>
  <c r="B13" i="88"/>
  <c r="B14" i="88"/>
  <c r="B15" i="88"/>
  <c r="B16" i="88"/>
  <c r="B17" i="88"/>
  <c r="B18" i="88"/>
  <c r="B19" i="88"/>
  <c r="B20" i="88"/>
  <c r="T9" i="88"/>
  <c r="T10" i="88"/>
  <c r="T11" i="88"/>
  <c r="T12" i="88"/>
  <c r="T13" i="88"/>
  <c r="T14" i="88"/>
  <c r="T15" i="88"/>
  <c r="T16" i="88"/>
  <c r="T17" i="88"/>
  <c r="T18" i="88"/>
  <c r="T19" i="88"/>
  <c r="N19" i="88"/>
  <c r="K9" i="88"/>
  <c r="K10" i="88"/>
  <c r="K11" i="88"/>
  <c r="K12" i="88"/>
  <c r="K13" i="88"/>
  <c r="K14" i="88"/>
  <c r="K15" i="88"/>
  <c r="K16" i="88"/>
  <c r="K17" i="88"/>
  <c r="K18" i="88"/>
  <c r="K19" i="88"/>
  <c r="Q18" i="88"/>
  <c r="N18" i="88"/>
  <c r="Q17" i="88"/>
  <c r="N17" i="88"/>
  <c r="Q16" i="88"/>
  <c r="N16" i="88"/>
  <c r="Q15" i="88"/>
  <c r="N15" i="88"/>
  <c r="AF14" i="88"/>
  <c r="AC14" i="88"/>
  <c r="Z4" i="88"/>
  <c r="Z5" i="88"/>
  <c r="Z6" i="88"/>
  <c r="Z7" i="88"/>
  <c r="Z8" i="88"/>
  <c r="Z9" i="88"/>
  <c r="Z10" i="88"/>
  <c r="Z11" i="88"/>
  <c r="Z12" i="88"/>
  <c r="Z13" i="88"/>
  <c r="Z14" i="88"/>
  <c r="W4" i="88"/>
  <c r="W5" i="88"/>
  <c r="W6" i="88"/>
  <c r="W7" i="88"/>
  <c r="W8" i="88"/>
  <c r="W9" i="88"/>
  <c r="W10" i="88"/>
  <c r="W11" i="88"/>
  <c r="W12" i="88"/>
  <c r="W13" i="88"/>
  <c r="W14" i="88"/>
  <c r="Q14" i="88"/>
  <c r="N14" i="88"/>
  <c r="AF13" i="88"/>
  <c r="AC13" i="88"/>
  <c r="Q13" i="88"/>
  <c r="N13" i="88"/>
  <c r="AF12" i="88"/>
  <c r="AC12" i="88"/>
  <c r="Q12" i="88"/>
  <c r="N12" i="88"/>
  <c r="E12" i="88"/>
  <c r="AF11" i="88"/>
  <c r="AC11" i="88"/>
  <c r="Q11" i="88"/>
  <c r="N11" i="88"/>
  <c r="E11" i="88"/>
  <c r="AF10" i="88"/>
  <c r="AC10" i="88"/>
  <c r="Q10" i="88"/>
  <c r="N10" i="88"/>
  <c r="H10" i="88"/>
  <c r="E10" i="88"/>
  <c r="AF9" i="88"/>
  <c r="AC9" i="88"/>
  <c r="Q9" i="88"/>
  <c r="N9" i="88"/>
  <c r="H9" i="88"/>
  <c r="E9" i="88"/>
  <c r="B9" i="88"/>
  <c r="AF8" i="88"/>
  <c r="AC8" i="88"/>
  <c r="T8" i="88"/>
  <c r="Q8" i="88"/>
  <c r="N8" i="88"/>
  <c r="K8" i="88"/>
  <c r="H8" i="88"/>
  <c r="E8" i="88"/>
  <c r="B8" i="88"/>
  <c r="AF7" i="88"/>
  <c r="AC7" i="88"/>
  <c r="T7" i="88"/>
  <c r="Q7" i="88"/>
  <c r="N7" i="88"/>
  <c r="K7" i="88"/>
  <c r="H7" i="88"/>
  <c r="E7" i="88"/>
  <c r="B7" i="88"/>
  <c r="AF6" i="88"/>
  <c r="AC6" i="88"/>
  <c r="T6" i="88"/>
  <c r="Q6" i="88"/>
  <c r="N6" i="88"/>
  <c r="K6" i="88"/>
  <c r="H6" i="88"/>
  <c r="E6" i="88"/>
  <c r="B6" i="88"/>
  <c r="AF5" i="88"/>
  <c r="AC5" i="88"/>
  <c r="T5" i="88"/>
  <c r="Q5" i="88"/>
  <c r="N5" i="88"/>
  <c r="K5" i="88"/>
  <c r="H5" i="88"/>
  <c r="E5" i="88"/>
  <c r="B5" i="88"/>
  <c r="AF4" i="88"/>
  <c r="AC4" i="88"/>
  <c r="T4" i="88"/>
  <c r="Q4" i="88"/>
  <c r="N4" i="88"/>
  <c r="K4" i="88"/>
  <c r="H4" i="88"/>
  <c r="E4" i="88"/>
  <c r="B4" i="88"/>
  <c r="AF3" i="88"/>
  <c r="AC3" i="88"/>
  <c r="Z3" i="88"/>
  <c r="W3" i="88"/>
  <c r="T3" i="88"/>
  <c r="Q3" i="88"/>
  <c r="N3" i="88"/>
  <c r="K3" i="88"/>
  <c r="H3" i="88"/>
  <c r="E3" i="88"/>
  <c r="B3" i="88"/>
  <c r="W15" i="87"/>
  <c r="T14" i="87"/>
  <c r="Q30" i="87"/>
  <c r="N13" i="87"/>
  <c r="K31" i="87"/>
  <c r="H13" i="87"/>
  <c r="E19" i="87"/>
  <c r="B17" i="87"/>
  <c r="E20" i="86"/>
  <c r="B18" i="86"/>
  <c r="K8" i="62"/>
  <c r="E7" i="82"/>
  <c r="K13" i="64"/>
  <c r="E16" i="82"/>
  <c r="K32" i="63"/>
  <c r="Q11" i="83"/>
  <c r="K33" i="63"/>
  <c r="Q12" i="83"/>
  <c r="Q45" i="60"/>
  <c r="Q13" i="83"/>
  <c r="Q30" i="63"/>
  <c r="Q14" i="83"/>
  <c r="Q42" i="60"/>
  <c r="Q15" i="83"/>
  <c r="Q31" i="63"/>
  <c r="Q16" i="83"/>
  <c r="Q44" i="60"/>
  <c r="Q17" i="83"/>
  <c r="Q32" i="63"/>
  <c r="Q18" i="83"/>
  <c r="Q34" i="63"/>
  <c r="Q19" i="83"/>
  <c r="Q43" i="60"/>
  <c r="Q20" i="83"/>
  <c r="Q21" i="83"/>
  <c r="E20" i="59"/>
  <c r="AF7" i="83"/>
  <c r="E22" i="61"/>
  <c r="AF8" i="83"/>
  <c r="E19" i="59"/>
  <c r="AF9" i="83"/>
  <c r="F12" i="40"/>
  <c r="AF10" i="83"/>
  <c r="E24" i="59"/>
  <c r="AF11" i="83"/>
  <c r="E24" i="61"/>
  <c r="AF12" i="83"/>
  <c r="E23" i="59"/>
  <c r="AF13" i="83"/>
  <c r="E20" i="61"/>
  <c r="AF14" i="83"/>
  <c r="E23" i="61"/>
  <c r="AF15" i="83"/>
  <c r="E21" i="61"/>
  <c r="AF16" i="83"/>
  <c r="AF17" i="83"/>
  <c r="K11" i="60"/>
  <c r="AC11" i="83"/>
  <c r="K10" i="59"/>
  <c r="AC12" i="83"/>
  <c r="K8" i="59"/>
  <c r="AC13" i="83"/>
  <c r="E13" i="61"/>
  <c r="AC14" i="83"/>
  <c r="K11" i="59"/>
  <c r="AC15" i="83"/>
  <c r="K9" i="59"/>
  <c r="AC16" i="83"/>
  <c r="K13" i="59"/>
  <c r="AC17" i="83"/>
  <c r="E9" i="61"/>
  <c r="AC18" i="83"/>
  <c r="K10" i="60"/>
  <c r="AC19" i="83"/>
  <c r="E10" i="61"/>
  <c r="AC20" i="83"/>
  <c r="AC21" i="83"/>
  <c r="E68" i="60"/>
  <c r="Z28" i="83"/>
  <c r="K32" i="61"/>
  <c r="Z29" i="83"/>
  <c r="Q8" i="39"/>
  <c r="Z30" i="83"/>
  <c r="E66" i="60"/>
  <c r="Z31" i="83"/>
  <c r="E63" i="60"/>
  <c r="Z32" i="83"/>
  <c r="Q9" i="39"/>
  <c r="Z33" i="83"/>
  <c r="Q11" i="39"/>
  <c r="Z34" i="83"/>
  <c r="K42" i="59"/>
  <c r="Z35" i="83"/>
  <c r="Q10" i="39"/>
  <c r="Z36" i="83"/>
  <c r="E64" i="60"/>
  <c r="Z37" i="83"/>
  <c r="Z38" i="83"/>
  <c r="Q22" i="61"/>
  <c r="W37" i="83"/>
  <c r="K10" i="39"/>
  <c r="W38" i="83"/>
  <c r="K12" i="39"/>
  <c r="W39" i="83"/>
  <c r="K52" i="60"/>
  <c r="W40" i="83"/>
  <c r="K54" i="60"/>
  <c r="W41" i="83"/>
  <c r="K8" i="39"/>
  <c r="W42" i="83"/>
  <c r="K11" i="39"/>
  <c r="W43" i="83"/>
  <c r="K55" i="60"/>
  <c r="W44" i="83"/>
  <c r="E12" i="39"/>
  <c r="W45" i="83"/>
  <c r="Q20" i="61"/>
  <c r="W46" i="83"/>
  <c r="W47" i="83"/>
  <c r="E31" i="59"/>
  <c r="T8" i="83"/>
  <c r="E41" i="63"/>
  <c r="T9" i="83"/>
  <c r="E43" i="63"/>
  <c r="T10" i="83"/>
  <c r="E30" i="59"/>
  <c r="T11" i="83"/>
  <c r="E55" i="60"/>
  <c r="T12" i="83"/>
  <c r="E34" i="59"/>
  <c r="T13" i="83"/>
  <c r="E53" i="60"/>
  <c r="T14" i="83"/>
  <c r="E32" i="59"/>
  <c r="T15" i="83"/>
  <c r="E54" i="60"/>
  <c r="T16" i="83"/>
  <c r="E44" i="63"/>
  <c r="T17" i="83"/>
  <c r="T18" i="83"/>
  <c r="E42" i="60"/>
  <c r="N10" i="83"/>
  <c r="E34" i="63"/>
  <c r="N11" i="83"/>
  <c r="E35" i="63"/>
  <c r="N12" i="83"/>
  <c r="E30" i="63"/>
  <c r="N13" i="83"/>
  <c r="E33" i="63"/>
  <c r="N14" i="83"/>
  <c r="K42" i="60"/>
  <c r="N15" i="83"/>
  <c r="K43" i="60"/>
  <c r="N16" i="83"/>
  <c r="K44" i="60"/>
  <c r="N17" i="83"/>
  <c r="E43" i="60"/>
  <c r="N18" i="83"/>
  <c r="K41" i="60"/>
  <c r="N19" i="83"/>
  <c r="N20" i="83"/>
  <c r="K21" i="61"/>
  <c r="K20" i="83"/>
  <c r="K19" i="61"/>
  <c r="K21" i="83"/>
  <c r="Q20" i="59"/>
  <c r="K22" i="83"/>
  <c r="K32" i="60"/>
  <c r="K23" i="83"/>
  <c r="Q19" i="59"/>
  <c r="K24" i="83"/>
  <c r="K30" i="60"/>
  <c r="K25" i="83"/>
  <c r="K20" i="61"/>
  <c r="K26" i="83"/>
  <c r="K22" i="61"/>
  <c r="K27" i="83"/>
  <c r="K34" i="60"/>
  <c r="K28" i="83"/>
  <c r="K33" i="60"/>
  <c r="K29" i="83"/>
  <c r="K30" i="83"/>
  <c r="E24" i="63"/>
  <c r="H16" i="83"/>
  <c r="K22" i="59"/>
  <c r="H17" i="83"/>
  <c r="K19" i="59"/>
  <c r="H18" i="83"/>
  <c r="E22" i="63"/>
  <c r="H19" i="83"/>
  <c r="E30" i="60"/>
  <c r="H20" i="83"/>
  <c r="E34" i="60"/>
  <c r="H21" i="83"/>
  <c r="K23" i="59"/>
  <c r="H22" i="83"/>
  <c r="K24" i="59"/>
  <c r="H23" i="83"/>
  <c r="E33" i="60"/>
  <c r="H24" i="83"/>
  <c r="K21" i="59"/>
  <c r="H25" i="83"/>
  <c r="H26" i="83"/>
  <c r="Q8" i="59"/>
  <c r="E18" i="83"/>
  <c r="K23" i="60"/>
  <c r="E19" i="83"/>
  <c r="K24" i="60"/>
  <c r="E20" i="83"/>
  <c r="Q9" i="61"/>
  <c r="E21" i="83"/>
  <c r="Q12" i="59"/>
  <c r="E22" i="83"/>
  <c r="Q10" i="59"/>
  <c r="E23" i="83"/>
  <c r="Q13" i="59"/>
  <c r="E24" i="83"/>
  <c r="K22" i="60"/>
  <c r="E25" i="83"/>
  <c r="Q8" i="61"/>
  <c r="E26" i="83"/>
  <c r="Q10" i="61"/>
  <c r="E27" i="83"/>
  <c r="E28" i="83"/>
  <c r="K8" i="61"/>
  <c r="B12" i="83"/>
  <c r="E19" i="60"/>
  <c r="B13" i="83"/>
  <c r="E21" i="60"/>
  <c r="B14" i="83"/>
  <c r="E9" i="63"/>
  <c r="B15" i="83"/>
  <c r="Q8" i="60"/>
  <c r="B16" i="83"/>
  <c r="E20" i="60"/>
  <c r="B17" i="83"/>
  <c r="K12" i="61"/>
  <c r="B18" i="83"/>
  <c r="K9" i="61"/>
  <c r="B19" i="83"/>
  <c r="K11" i="61"/>
  <c r="B20" i="83"/>
  <c r="K10" i="61"/>
  <c r="B21" i="83"/>
  <c r="B22" i="83"/>
  <c r="K9" i="64"/>
  <c r="E19" i="82"/>
  <c r="K11" i="62"/>
  <c r="E20" i="82"/>
  <c r="K12" i="64"/>
  <c r="E21" i="82"/>
  <c r="K11" i="64"/>
  <c r="E22" i="82"/>
  <c r="Q8" i="64"/>
  <c r="E23" i="82"/>
  <c r="K10" i="64"/>
  <c r="E24" i="82"/>
  <c r="K9" i="71"/>
  <c r="E25" i="82"/>
  <c r="K10" i="71"/>
  <c r="E26" i="82"/>
  <c r="K8" i="71"/>
  <c r="E27" i="82"/>
  <c r="K11" i="71"/>
  <c r="E28" i="82"/>
  <c r="E29" i="82"/>
  <c r="E10" i="72"/>
  <c r="B12" i="82"/>
  <c r="E9" i="72"/>
  <c r="B13" i="82"/>
  <c r="E8" i="72"/>
  <c r="B14" i="82"/>
  <c r="E8" i="71"/>
  <c r="B15" i="82"/>
  <c r="E13" i="64"/>
  <c r="B16" i="82"/>
  <c r="E12" i="72"/>
  <c r="B17" i="82"/>
  <c r="E11" i="71"/>
  <c r="B18" i="82"/>
  <c r="E11" i="72"/>
  <c r="B19" i="82"/>
  <c r="E10" i="71"/>
  <c r="B20" i="82"/>
  <c r="E9" i="71"/>
  <c r="B21" i="82"/>
  <c r="B22" i="82"/>
  <c r="Y114" i="60"/>
  <c r="Y113" i="60"/>
  <c r="Y112" i="60"/>
  <c r="Y111" i="60"/>
  <c r="Y110" i="60"/>
  <c r="Y109" i="60"/>
  <c r="Y108" i="60"/>
  <c r="Y107" i="60"/>
  <c r="Y106" i="60"/>
  <c r="Y105" i="60"/>
  <c r="W114" i="60"/>
  <c r="W112" i="60"/>
  <c r="W111" i="60"/>
  <c r="W113" i="60"/>
  <c r="W109" i="60"/>
  <c r="W110" i="60"/>
  <c r="W108" i="60"/>
  <c r="W106" i="60"/>
  <c r="W107" i="60"/>
  <c r="W105" i="60"/>
  <c r="W10" i="47"/>
  <c r="Y10" i="47"/>
  <c r="AA10" i="47"/>
  <c r="E10" i="47"/>
  <c r="W9" i="47"/>
  <c r="Y9" i="47"/>
  <c r="AA9" i="47"/>
  <c r="E9" i="47"/>
  <c r="W8" i="47"/>
  <c r="Y8" i="47"/>
  <c r="AA8" i="47"/>
  <c r="K8" i="47"/>
  <c r="E8" i="47"/>
  <c r="W7" i="47"/>
  <c r="Y7" i="47"/>
  <c r="AA7" i="47"/>
  <c r="AB7" i="47"/>
  <c r="Z7" i="47"/>
  <c r="X7" i="47"/>
  <c r="E24" i="37"/>
  <c r="W22" i="37"/>
  <c r="Y22" i="37"/>
  <c r="AA22" i="37"/>
  <c r="W21" i="37"/>
  <c r="Y21" i="37"/>
  <c r="AA21" i="37"/>
  <c r="W20" i="37"/>
  <c r="Y20" i="37"/>
  <c r="AA20" i="37"/>
  <c r="E20" i="37"/>
  <c r="W19" i="37"/>
  <c r="Y19" i="37"/>
  <c r="AA19" i="37"/>
  <c r="K19" i="37"/>
  <c r="E19" i="37"/>
  <c r="W18" i="37"/>
  <c r="Y18" i="37"/>
  <c r="AA18" i="37"/>
  <c r="W17" i="37"/>
  <c r="Y17" i="37"/>
  <c r="AA17" i="37"/>
  <c r="W16" i="37"/>
  <c r="Y16" i="37"/>
  <c r="AA16" i="37"/>
  <c r="I14" i="37"/>
  <c r="J14" i="37"/>
  <c r="K14" i="37"/>
  <c r="O16" i="37"/>
  <c r="P16" i="37"/>
  <c r="W15" i="37"/>
  <c r="Y15" i="37"/>
  <c r="AA15" i="37"/>
  <c r="P15" i="37"/>
  <c r="W14" i="37"/>
  <c r="Y14" i="37"/>
  <c r="AA14" i="37"/>
  <c r="C14" i="37"/>
  <c r="D14" i="37"/>
  <c r="E14" i="37"/>
  <c r="W13" i="37"/>
  <c r="Y13" i="37"/>
  <c r="AA13" i="37"/>
  <c r="K13" i="37"/>
  <c r="E13" i="37"/>
  <c r="W12" i="37"/>
  <c r="Y12" i="37"/>
  <c r="AA12" i="37"/>
  <c r="Q12" i="37"/>
  <c r="K12" i="37"/>
  <c r="E12" i="37"/>
  <c r="W11" i="37"/>
  <c r="Y11" i="37"/>
  <c r="AA11" i="37"/>
  <c r="K11" i="37"/>
  <c r="E11" i="37"/>
  <c r="W10" i="37"/>
  <c r="Y10" i="37"/>
  <c r="AA10" i="37"/>
  <c r="K10" i="37"/>
  <c r="E10" i="37"/>
  <c r="W9" i="37"/>
  <c r="Y9" i="37"/>
  <c r="AA9" i="37"/>
  <c r="K9" i="37"/>
  <c r="E9" i="37"/>
  <c r="W8" i="37"/>
  <c r="Y8" i="37"/>
  <c r="AA8" i="37"/>
  <c r="Q8" i="37"/>
  <c r="K8" i="37"/>
  <c r="E8" i="37"/>
  <c r="W7" i="37"/>
  <c r="Y7" i="37"/>
  <c r="AA7" i="37"/>
  <c r="AB7" i="37"/>
  <c r="Z7" i="37"/>
  <c r="X7" i="37"/>
  <c r="E8" i="36"/>
  <c r="W7" i="36"/>
  <c r="Y7" i="36"/>
  <c r="AA7" i="36"/>
  <c r="AB7" i="36"/>
  <c r="Z7" i="36"/>
  <c r="X7" i="36"/>
  <c r="W35" i="35"/>
  <c r="Y35" i="35"/>
  <c r="AA35" i="35"/>
  <c r="W34" i="35"/>
  <c r="Y34" i="35"/>
  <c r="AA34" i="35"/>
  <c r="W33" i="35"/>
  <c r="Y33" i="35"/>
  <c r="AA33" i="35"/>
  <c r="W32" i="35"/>
  <c r="Y32" i="35"/>
  <c r="AA32" i="35"/>
  <c r="W31" i="35"/>
  <c r="Y31" i="35"/>
  <c r="AA31" i="35"/>
  <c r="I25" i="35"/>
  <c r="J25" i="35"/>
  <c r="K25" i="35"/>
  <c r="O31" i="35"/>
  <c r="W30" i="35"/>
  <c r="Y30" i="35"/>
  <c r="AA30" i="35"/>
  <c r="C25" i="35"/>
  <c r="D25" i="35"/>
  <c r="E25" i="35"/>
  <c r="O30" i="35"/>
  <c r="E30" i="35"/>
  <c r="W29" i="35"/>
  <c r="Y29" i="35"/>
  <c r="AA29" i="35"/>
  <c r="O14" i="35"/>
  <c r="P14" i="35"/>
  <c r="Q14" i="35"/>
  <c r="O29" i="35"/>
  <c r="W28" i="35"/>
  <c r="Y28" i="35"/>
  <c r="AA28" i="35"/>
  <c r="I14" i="35"/>
  <c r="J14" i="35"/>
  <c r="K14" i="35"/>
  <c r="O28" i="35"/>
  <c r="W27" i="35"/>
  <c r="Y27" i="35"/>
  <c r="AA27" i="35"/>
  <c r="C14" i="35"/>
  <c r="D14" i="35"/>
  <c r="E14" i="35"/>
  <c r="O27" i="35"/>
  <c r="P27" i="35"/>
  <c r="W26" i="35"/>
  <c r="Y26" i="35"/>
  <c r="AA26" i="35"/>
  <c r="W25" i="35"/>
  <c r="Y25" i="35"/>
  <c r="AA25" i="35"/>
  <c r="W24" i="35"/>
  <c r="Y24" i="35"/>
  <c r="AA24" i="35"/>
  <c r="Q24" i="35"/>
  <c r="K24" i="35"/>
  <c r="E24" i="35"/>
  <c r="W23" i="35"/>
  <c r="Y23" i="35"/>
  <c r="AA23" i="35"/>
  <c r="K23" i="35"/>
  <c r="E23" i="35"/>
  <c r="W22" i="35"/>
  <c r="Y22" i="35"/>
  <c r="AA22" i="35"/>
  <c r="K22" i="35"/>
  <c r="E22" i="35"/>
  <c r="W21" i="35"/>
  <c r="Y21" i="35"/>
  <c r="AA21" i="35"/>
  <c r="K21" i="35"/>
  <c r="E21" i="35"/>
  <c r="W20" i="35"/>
  <c r="Y20" i="35"/>
  <c r="AA20" i="35"/>
  <c r="Q20" i="35"/>
  <c r="K20" i="35"/>
  <c r="E20" i="35"/>
  <c r="W19" i="35"/>
  <c r="Y19" i="35"/>
  <c r="AA19" i="35"/>
  <c r="Q19" i="35"/>
  <c r="K19" i="35"/>
  <c r="E19" i="35"/>
  <c r="W18" i="35"/>
  <c r="Y18" i="35"/>
  <c r="AA18" i="35"/>
  <c r="W17" i="35"/>
  <c r="Y17" i="35"/>
  <c r="AA17" i="35"/>
  <c r="W16" i="35"/>
  <c r="Y16" i="35"/>
  <c r="AA16" i="35"/>
  <c r="W15" i="35"/>
  <c r="Y15" i="35"/>
  <c r="AA15" i="35"/>
  <c r="W14" i="35"/>
  <c r="Y14" i="35"/>
  <c r="AA14" i="35"/>
  <c r="W13" i="35"/>
  <c r="Y13" i="35"/>
  <c r="AA13" i="35"/>
  <c r="Q13" i="35"/>
  <c r="K13" i="35"/>
  <c r="E13" i="35"/>
  <c r="W12" i="35"/>
  <c r="Y12" i="35"/>
  <c r="AA12" i="35"/>
  <c r="Q12" i="35"/>
  <c r="K12" i="35"/>
  <c r="E12" i="35"/>
  <c r="W11" i="35"/>
  <c r="Y11" i="35"/>
  <c r="AA11" i="35"/>
  <c r="Q11" i="35"/>
  <c r="K11" i="35"/>
  <c r="E11" i="35"/>
  <c r="W10" i="35"/>
  <c r="Y10" i="35"/>
  <c r="AA10" i="35"/>
  <c r="Q10" i="35"/>
  <c r="K10" i="35"/>
  <c r="E10" i="35"/>
  <c r="W9" i="35"/>
  <c r="Y9" i="35"/>
  <c r="AA9" i="35"/>
  <c r="Q9" i="35"/>
  <c r="K9" i="35"/>
  <c r="E9" i="35"/>
  <c r="W8" i="35"/>
  <c r="Y8" i="35"/>
  <c r="AA8" i="35"/>
  <c r="Q8" i="35"/>
  <c r="K8" i="35"/>
  <c r="E8" i="35"/>
  <c r="W7" i="35"/>
  <c r="Y7" i="35"/>
  <c r="AA7" i="35"/>
  <c r="AB7" i="35"/>
  <c r="Z7" i="35"/>
  <c r="X7" i="35"/>
  <c r="E8" i="68"/>
  <c r="W7" i="68"/>
  <c r="Y7" i="68"/>
  <c r="AA7" i="68"/>
  <c r="AB7" i="68"/>
  <c r="Z7" i="68"/>
  <c r="X7" i="68"/>
  <c r="J24" i="12"/>
  <c r="J18" i="12"/>
  <c r="J19" i="12"/>
  <c r="J20" i="12"/>
  <c r="J21" i="12"/>
  <c r="J22" i="12"/>
  <c r="J23" i="12"/>
  <c r="J25" i="12"/>
  <c r="I24" i="12"/>
  <c r="I18" i="12"/>
  <c r="I19" i="12"/>
  <c r="I20" i="12"/>
  <c r="I21" i="12"/>
  <c r="I22" i="12"/>
  <c r="I23" i="12"/>
  <c r="I25" i="12"/>
  <c r="H24" i="12"/>
  <c r="H18" i="12"/>
  <c r="H19" i="12"/>
  <c r="H20" i="12"/>
  <c r="H21" i="12"/>
  <c r="H22" i="12"/>
  <c r="H23" i="12"/>
  <c r="H25" i="12"/>
  <c r="G24" i="12"/>
  <c r="G18" i="12"/>
  <c r="G19" i="12"/>
  <c r="G20" i="12"/>
  <c r="G21" i="12"/>
  <c r="G22" i="12"/>
  <c r="G23" i="12"/>
  <c r="G25" i="12"/>
  <c r="D24" i="12"/>
  <c r="E24" i="12"/>
  <c r="F24" i="12"/>
  <c r="F23" i="12"/>
  <c r="F22" i="12"/>
  <c r="F21" i="12"/>
  <c r="O20" i="12"/>
  <c r="F20" i="12"/>
  <c r="AC14" i="12"/>
  <c r="AC8" i="12"/>
  <c r="AC9" i="12"/>
  <c r="AC10" i="12"/>
  <c r="AC11" i="12"/>
  <c r="AC12" i="12"/>
  <c r="AC13" i="12"/>
  <c r="AC15" i="12"/>
  <c r="AD14" i="12"/>
  <c r="AD8" i="12"/>
  <c r="AD9" i="12"/>
  <c r="AD10" i="12"/>
  <c r="AD11" i="12"/>
  <c r="AD12" i="12"/>
  <c r="AD13" i="12"/>
  <c r="AD15" i="12"/>
  <c r="Z14" i="12"/>
  <c r="AE14" i="12"/>
  <c r="AE8" i="12"/>
  <c r="AE9" i="12"/>
  <c r="AE10" i="12"/>
  <c r="AE11" i="12"/>
  <c r="AE12" i="12"/>
  <c r="AE13" i="12"/>
  <c r="AE15" i="12"/>
  <c r="AF14" i="12"/>
  <c r="AF8" i="12"/>
  <c r="AF9" i="12"/>
  <c r="AF10" i="12"/>
  <c r="AF11" i="12"/>
  <c r="AF12" i="12"/>
  <c r="AF13" i="12"/>
  <c r="AF15" i="12"/>
  <c r="AA14" i="12"/>
  <c r="AB14" i="12"/>
  <c r="O19" i="12"/>
  <c r="F19" i="12"/>
  <c r="R14" i="12"/>
  <c r="R8" i="12"/>
  <c r="R9" i="12"/>
  <c r="R10" i="12"/>
  <c r="R11" i="12"/>
  <c r="R12" i="12"/>
  <c r="R13" i="12"/>
  <c r="R15" i="12"/>
  <c r="S14" i="12"/>
  <c r="S8" i="12"/>
  <c r="S9" i="12"/>
  <c r="S10" i="12"/>
  <c r="S11" i="12"/>
  <c r="S12" i="12"/>
  <c r="S13" i="12"/>
  <c r="S15" i="12"/>
  <c r="O14" i="12"/>
  <c r="T14" i="12"/>
  <c r="T8" i="12"/>
  <c r="T9" i="12"/>
  <c r="T10" i="12"/>
  <c r="T11" i="12"/>
  <c r="T12" i="12"/>
  <c r="T13" i="12"/>
  <c r="T15" i="12"/>
  <c r="U14" i="12"/>
  <c r="U8" i="12"/>
  <c r="U9" i="12"/>
  <c r="U10" i="12"/>
  <c r="U11" i="12"/>
  <c r="U12" i="12"/>
  <c r="U13" i="12"/>
  <c r="U15" i="12"/>
  <c r="P14" i="12"/>
  <c r="Q14" i="12"/>
  <c r="O18" i="12"/>
  <c r="F18" i="12"/>
  <c r="G14" i="12"/>
  <c r="G8" i="12"/>
  <c r="G9" i="12"/>
  <c r="G10" i="12"/>
  <c r="G11" i="12"/>
  <c r="G12" i="12"/>
  <c r="G13" i="12"/>
  <c r="G15" i="12"/>
  <c r="H14" i="12"/>
  <c r="H8" i="12"/>
  <c r="H9" i="12"/>
  <c r="H10" i="12"/>
  <c r="H11" i="12"/>
  <c r="H12" i="12"/>
  <c r="H13" i="12"/>
  <c r="H15" i="12"/>
  <c r="D14" i="12"/>
  <c r="I14" i="12"/>
  <c r="I8" i="12"/>
  <c r="I9" i="12"/>
  <c r="I10" i="12"/>
  <c r="I11" i="12"/>
  <c r="I12" i="12"/>
  <c r="I13" i="12"/>
  <c r="I15" i="12"/>
  <c r="J14" i="12"/>
  <c r="J8" i="12"/>
  <c r="J9" i="12"/>
  <c r="J10" i="12"/>
  <c r="J11" i="12"/>
  <c r="J12" i="12"/>
  <c r="J13" i="12"/>
  <c r="J15" i="12"/>
  <c r="E14" i="12"/>
  <c r="F14" i="12"/>
  <c r="O17" i="12"/>
  <c r="P17" i="12"/>
  <c r="AB13" i="12"/>
  <c r="Q13" i="12"/>
  <c r="F13" i="12"/>
  <c r="AB12" i="12"/>
  <c r="Q12" i="12"/>
  <c r="F12" i="12"/>
  <c r="AB11" i="12"/>
  <c r="Q11" i="12"/>
  <c r="F11" i="12"/>
  <c r="AB10" i="12"/>
  <c r="Q10" i="12"/>
  <c r="F10" i="12"/>
  <c r="AB9" i="12"/>
  <c r="Q9" i="12"/>
  <c r="F9" i="12"/>
  <c r="AB8" i="12"/>
  <c r="Q8" i="12"/>
  <c r="F8" i="12"/>
  <c r="W86" i="58"/>
  <c r="Y86" i="58"/>
  <c r="AA86" i="58"/>
  <c r="W85" i="58"/>
  <c r="Y85" i="58"/>
  <c r="AA85" i="58"/>
  <c r="W84" i="58"/>
  <c r="Y84" i="58"/>
  <c r="AA84" i="58"/>
  <c r="W83" i="58"/>
  <c r="Y83" i="58"/>
  <c r="AA83" i="58"/>
  <c r="W82" i="58"/>
  <c r="Y82" i="58"/>
  <c r="AA82" i="58"/>
  <c r="W81" i="58"/>
  <c r="Y81" i="58"/>
  <c r="AA81" i="58"/>
  <c r="W80" i="58"/>
  <c r="Y80" i="58"/>
  <c r="AA80" i="58"/>
  <c r="W79" i="58"/>
  <c r="Y79" i="58"/>
  <c r="AA79" i="58"/>
  <c r="W78" i="58"/>
  <c r="Y78" i="58"/>
  <c r="AA78" i="58"/>
  <c r="W77" i="58"/>
  <c r="Y77" i="58"/>
  <c r="AA77" i="58"/>
  <c r="W76" i="58"/>
  <c r="Y76" i="58"/>
  <c r="AA76" i="58"/>
  <c r="W75" i="58"/>
  <c r="Y75" i="58"/>
  <c r="AA75" i="58"/>
  <c r="W74" i="58"/>
  <c r="Y74" i="58"/>
  <c r="AA74" i="58"/>
  <c r="W73" i="58"/>
  <c r="Y73" i="58"/>
  <c r="AA73" i="58"/>
  <c r="W72" i="58"/>
  <c r="Y72" i="58"/>
  <c r="AA72" i="58"/>
  <c r="W71" i="58"/>
  <c r="Y71" i="58"/>
  <c r="AA71" i="58"/>
  <c r="W70" i="58"/>
  <c r="Y70" i="58"/>
  <c r="AA70" i="58"/>
  <c r="W69" i="58"/>
  <c r="Y69" i="58"/>
  <c r="AA69" i="58"/>
  <c r="W68" i="58"/>
  <c r="Y68" i="58"/>
  <c r="AA68" i="58"/>
  <c r="W67" i="58"/>
  <c r="Y67" i="58"/>
  <c r="AA67" i="58"/>
  <c r="W66" i="58"/>
  <c r="Y66" i="58"/>
  <c r="AA66" i="58"/>
  <c r="I47" i="58"/>
  <c r="J47" i="58"/>
  <c r="K47" i="58"/>
  <c r="O66" i="58"/>
  <c r="W65" i="58"/>
  <c r="Y65" i="58"/>
  <c r="AA65" i="58"/>
  <c r="C47" i="58"/>
  <c r="D47" i="58"/>
  <c r="E47" i="58"/>
  <c r="O65" i="58"/>
  <c r="W64" i="58"/>
  <c r="Y64" i="58"/>
  <c r="AA64" i="58"/>
  <c r="O36" i="58"/>
  <c r="P36" i="58"/>
  <c r="Q36" i="58"/>
  <c r="O64" i="58"/>
  <c r="W63" i="58"/>
  <c r="Y63" i="58"/>
  <c r="AA63" i="58"/>
  <c r="I36" i="58"/>
  <c r="J36" i="58"/>
  <c r="K36" i="58"/>
  <c r="O63" i="58"/>
  <c r="W62" i="58"/>
  <c r="Y62" i="58"/>
  <c r="AA62" i="58"/>
  <c r="C36" i="58"/>
  <c r="D36" i="58"/>
  <c r="E36" i="58"/>
  <c r="O62" i="58"/>
  <c r="W61" i="58"/>
  <c r="Y61" i="58"/>
  <c r="AA61" i="58"/>
  <c r="O25" i="58"/>
  <c r="P25" i="58"/>
  <c r="Q25" i="58"/>
  <c r="O61" i="58"/>
  <c r="W60" i="58"/>
  <c r="Y60" i="58"/>
  <c r="AA60" i="58"/>
  <c r="I25" i="58"/>
  <c r="J25" i="58"/>
  <c r="K25" i="58"/>
  <c r="O60" i="58"/>
  <c r="W59" i="58"/>
  <c r="Y59" i="58"/>
  <c r="AA59" i="58"/>
  <c r="C25" i="58"/>
  <c r="D25" i="58"/>
  <c r="E25" i="58"/>
  <c r="O59" i="58"/>
  <c r="W58" i="58"/>
  <c r="Y58" i="58"/>
  <c r="AA58" i="58"/>
  <c r="O14" i="58"/>
  <c r="P14" i="58"/>
  <c r="Q14" i="58"/>
  <c r="O58" i="58"/>
  <c r="W57" i="58"/>
  <c r="Y57" i="58"/>
  <c r="AA57" i="58"/>
  <c r="I14" i="58"/>
  <c r="J14" i="58"/>
  <c r="K14" i="58"/>
  <c r="O57" i="58"/>
  <c r="W56" i="58"/>
  <c r="Y56" i="58"/>
  <c r="AA56" i="58"/>
  <c r="C14" i="58"/>
  <c r="D14" i="58"/>
  <c r="E14" i="58"/>
  <c r="O56" i="58"/>
  <c r="P56" i="58"/>
  <c r="W55" i="58"/>
  <c r="Y55" i="58"/>
  <c r="AA55" i="58"/>
  <c r="W54" i="58"/>
  <c r="Y54" i="58"/>
  <c r="AA54" i="58"/>
  <c r="W53" i="58"/>
  <c r="Y53" i="58"/>
  <c r="AA53" i="58"/>
  <c r="W52" i="58"/>
  <c r="Y52" i="58"/>
  <c r="AA52" i="58"/>
  <c r="W51" i="58"/>
  <c r="Y51" i="58"/>
  <c r="AA51" i="58"/>
  <c r="W50" i="58"/>
  <c r="Y50" i="58"/>
  <c r="AA50" i="58"/>
  <c r="W49" i="58"/>
  <c r="Y49" i="58"/>
  <c r="AA49" i="58"/>
  <c r="W48" i="58"/>
  <c r="Y48" i="58"/>
  <c r="AA48" i="58"/>
  <c r="W47" i="58"/>
  <c r="Y47" i="58"/>
  <c r="AA47" i="58"/>
  <c r="Q47" i="58"/>
  <c r="W46" i="58"/>
  <c r="Y46" i="58"/>
  <c r="AA46" i="58"/>
  <c r="Q46" i="58"/>
  <c r="K46" i="58"/>
  <c r="E46" i="58"/>
  <c r="W45" i="58"/>
  <c r="Y45" i="58"/>
  <c r="AA45" i="58"/>
  <c r="K45" i="58"/>
  <c r="E45" i="58"/>
  <c r="W44" i="58"/>
  <c r="Y44" i="58"/>
  <c r="AA44" i="58"/>
  <c r="K44" i="58"/>
  <c r="E44" i="58"/>
  <c r="W43" i="58"/>
  <c r="Y43" i="58"/>
  <c r="AA43" i="58"/>
  <c r="K43" i="58"/>
  <c r="E43" i="58"/>
  <c r="W42" i="58"/>
  <c r="Y42" i="58"/>
  <c r="AA42" i="58"/>
  <c r="Q42" i="58"/>
  <c r="K42" i="58"/>
  <c r="E42" i="58"/>
  <c r="W41" i="58"/>
  <c r="Y41" i="58"/>
  <c r="AA41" i="58"/>
  <c r="Q41" i="58"/>
  <c r="K41" i="58"/>
  <c r="E41" i="58"/>
  <c r="W40" i="58"/>
  <c r="Y40" i="58"/>
  <c r="AA40" i="58"/>
  <c r="W39" i="58"/>
  <c r="Y39" i="58"/>
  <c r="AA39" i="58"/>
  <c r="W38" i="58"/>
  <c r="Y38" i="58"/>
  <c r="AA38" i="58"/>
  <c r="W37" i="58"/>
  <c r="Y37" i="58"/>
  <c r="AA37" i="58"/>
  <c r="W36" i="58"/>
  <c r="Y36" i="58"/>
  <c r="AA36" i="58"/>
  <c r="W35" i="58"/>
  <c r="Y35" i="58"/>
  <c r="AA35" i="58"/>
  <c r="Q35" i="58"/>
  <c r="K35" i="58"/>
  <c r="E35" i="58"/>
  <c r="W34" i="58"/>
  <c r="Y34" i="58"/>
  <c r="AA34" i="58"/>
  <c r="Q34" i="58"/>
  <c r="K34" i="58"/>
  <c r="E34" i="58"/>
  <c r="W33" i="58"/>
  <c r="Y33" i="58"/>
  <c r="AA33" i="58"/>
  <c r="Q33" i="58"/>
  <c r="K33" i="58"/>
  <c r="E33" i="58"/>
  <c r="W32" i="58"/>
  <c r="Y32" i="58"/>
  <c r="AA32" i="58"/>
  <c r="Q32" i="58"/>
  <c r="K32" i="58"/>
  <c r="E32" i="58"/>
  <c r="W31" i="58"/>
  <c r="Y31" i="58"/>
  <c r="AA31" i="58"/>
  <c r="Q31" i="58"/>
  <c r="K31" i="58"/>
  <c r="E31" i="58"/>
  <c r="W30" i="58"/>
  <c r="Y30" i="58"/>
  <c r="AA30" i="58"/>
  <c r="Q30" i="58"/>
  <c r="K30" i="58"/>
  <c r="E30" i="58"/>
  <c r="W29" i="58"/>
  <c r="Y29" i="58"/>
  <c r="AA29" i="58"/>
  <c r="W28" i="58"/>
  <c r="Y28" i="58"/>
  <c r="AA28" i="58"/>
  <c r="W27" i="58"/>
  <c r="Y27" i="58"/>
  <c r="AA27" i="58"/>
  <c r="W26" i="58"/>
  <c r="Y26" i="58"/>
  <c r="AA26" i="58"/>
  <c r="W25" i="58"/>
  <c r="Y25" i="58"/>
  <c r="AA25" i="58"/>
  <c r="W24" i="58"/>
  <c r="Y24" i="58"/>
  <c r="AA24" i="58"/>
  <c r="Q24" i="58"/>
  <c r="K24" i="58"/>
  <c r="E24" i="58"/>
  <c r="W23" i="58"/>
  <c r="Y23" i="58"/>
  <c r="AA23" i="58"/>
  <c r="Q23" i="58"/>
  <c r="K23" i="58"/>
  <c r="E23" i="58"/>
  <c r="W22" i="58"/>
  <c r="Y22" i="58"/>
  <c r="AA22" i="58"/>
  <c r="Q22" i="58"/>
  <c r="K22" i="58"/>
  <c r="E22" i="58"/>
  <c r="W21" i="58"/>
  <c r="Y21" i="58"/>
  <c r="AA21" i="58"/>
  <c r="Q21" i="58"/>
  <c r="K21" i="58"/>
  <c r="E21" i="58"/>
  <c r="W20" i="58"/>
  <c r="Y20" i="58"/>
  <c r="AA20" i="58"/>
  <c r="Q20" i="58"/>
  <c r="K20" i="58"/>
  <c r="E20" i="58"/>
  <c r="AA19" i="58"/>
  <c r="Q19" i="58"/>
  <c r="K19" i="58"/>
  <c r="E19" i="58"/>
  <c r="W18" i="58"/>
  <c r="Y18" i="58"/>
  <c r="AA18" i="58"/>
  <c r="W17" i="58"/>
  <c r="Y17" i="58"/>
  <c r="AA17" i="58"/>
  <c r="W16" i="58"/>
  <c r="Y16" i="58"/>
  <c r="AA16" i="58"/>
  <c r="W15" i="58"/>
  <c r="Y15" i="58"/>
  <c r="AA15" i="58"/>
  <c r="W14" i="58"/>
  <c r="Y14" i="58"/>
  <c r="AA14" i="58"/>
  <c r="W13" i="58"/>
  <c r="Y13" i="58"/>
  <c r="AA13" i="58"/>
  <c r="Q13" i="58"/>
  <c r="K13" i="58"/>
  <c r="E13" i="58"/>
  <c r="W12" i="58"/>
  <c r="Y12" i="58"/>
  <c r="AA12" i="58"/>
  <c r="Q12" i="58"/>
  <c r="K12" i="58"/>
  <c r="E12" i="58"/>
  <c r="W11" i="58"/>
  <c r="Y11" i="58"/>
  <c r="AA11" i="58"/>
  <c r="Q11" i="58"/>
  <c r="K11" i="58"/>
  <c r="E11" i="58"/>
  <c r="W10" i="58"/>
  <c r="Y10" i="58"/>
  <c r="AA10" i="58"/>
  <c r="Q10" i="58"/>
  <c r="K10" i="58"/>
  <c r="E10" i="58"/>
  <c r="W9" i="58"/>
  <c r="Y9" i="58"/>
  <c r="AA9" i="58"/>
  <c r="Q9" i="58"/>
  <c r="K9" i="58"/>
  <c r="E9" i="58"/>
  <c r="W8" i="58"/>
  <c r="Y8" i="58"/>
  <c r="AA8" i="58"/>
  <c r="Q8" i="58"/>
  <c r="K8" i="58"/>
  <c r="E8" i="58"/>
  <c r="W7" i="58"/>
  <c r="Y7" i="58"/>
  <c r="AA7" i="58"/>
  <c r="AB7" i="58"/>
  <c r="Z7" i="58"/>
  <c r="X7" i="58"/>
  <c r="W34" i="34"/>
  <c r="Y34" i="34"/>
  <c r="AA34" i="34"/>
  <c r="W33" i="34"/>
  <c r="Y33" i="34"/>
  <c r="AA33" i="34"/>
  <c r="W32" i="34"/>
  <c r="Y32" i="34"/>
  <c r="AA32" i="34"/>
  <c r="W31" i="34"/>
  <c r="Y31" i="34"/>
  <c r="AA31" i="34"/>
  <c r="W30" i="34"/>
  <c r="Y30" i="34"/>
  <c r="AA30" i="34"/>
  <c r="W29" i="34"/>
  <c r="Y29" i="34"/>
  <c r="AA29" i="34"/>
  <c r="W28" i="34"/>
  <c r="Y28" i="34"/>
  <c r="AA28" i="34"/>
  <c r="W27" i="34"/>
  <c r="Y27" i="34"/>
  <c r="AA27" i="34"/>
  <c r="AA26" i="34"/>
  <c r="AA25" i="34"/>
  <c r="AA24" i="34"/>
  <c r="W23" i="34"/>
  <c r="Y23" i="34"/>
  <c r="AA23" i="34"/>
  <c r="W22" i="34"/>
  <c r="Y22" i="34"/>
  <c r="AA22" i="34"/>
  <c r="W21" i="34"/>
  <c r="Y21" i="34"/>
  <c r="AA21" i="34"/>
  <c r="W20" i="34"/>
  <c r="Y20" i="34"/>
  <c r="AA20" i="34"/>
  <c r="O14" i="34"/>
  <c r="P14" i="34"/>
  <c r="Q14" i="34"/>
  <c r="O20" i="34"/>
  <c r="W19" i="34"/>
  <c r="Y19" i="34"/>
  <c r="AA19" i="34"/>
  <c r="I14" i="34"/>
  <c r="J14" i="34"/>
  <c r="K14" i="34"/>
  <c r="O19" i="34"/>
  <c r="W18" i="34"/>
  <c r="Y18" i="34"/>
  <c r="AA18" i="34"/>
  <c r="C14" i="34"/>
  <c r="D14" i="34"/>
  <c r="E14" i="34"/>
  <c r="O18" i="34"/>
  <c r="P18" i="34"/>
  <c r="W17" i="34"/>
  <c r="Y17" i="34"/>
  <c r="AA17" i="34"/>
  <c r="W16" i="34"/>
  <c r="Y16" i="34"/>
  <c r="AA16" i="34"/>
  <c r="W15" i="34"/>
  <c r="Y15" i="34"/>
  <c r="AA15" i="34"/>
  <c r="W14" i="34"/>
  <c r="Y14" i="34"/>
  <c r="AA14" i="34"/>
  <c r="W13" i="34"/>
  <c r="Y13" i="34"/>
  <c r="AA13" i="34"/>
  <c r="Q13" i="34"/>
  <c r="K13" i="34"/>
  <c r="E13" i="34"/>
  <c r="W12" i="34"/>
  <c r="Y12" i="34"/>
  <c r="AA12" i="34"/>
  <c r="Q12" i="34"/>
  <c r="K12" i="34"/>
  <c r="E12" i="34"/>
  <c r="W11" i="34"/>
  <c r="Y11" i="34"/>
  <c r="AA11" i="34"/>
  <c r="Q11" i="34"/>
  <c r="K11" i="34"/>
  <c r="E11" i="34"/>
  <c r="W10" i="34"/>
  <c r="Y10" i="34"/>
  <c r="AA10" i="34"/>
  <c r="Q10" i="34"/>
  <c r="K10" i="34"/>
  <c r="E10" i="34"/>
  <c r="W9" i="34"/>
  <c r="Y9" i="34"/>
  <c r="AA9" i="34"/>
  <c r="Q9" i="34"/>
  <c r="K9" i="34"/>
  <c r="E9" i="34"/>
  <c r="W8" i="34"/>
  <c r="Y8" i="34"/>
  <c r="AA8" i="34"/>
  <c r="Q8" i="34"/>
  <c r="K8" i="34"/>
  <c r="E8" i="34"/>
  <c r="W7" i="34"/>
  <c r="Y7" i="34"/>
  <c r="AA7" i="34"/>
  <c r="AB7" i="34"/>
  <c r="Z7" i="34"/>
  <c r="X7" i="34"/>
  <c r="J21" i="66"/>
  <c r="J22" i="66"/>
  <c r="I21" i="66"/>
  <c r="I22" i="66"/>
  <c r="H21" i="66"/>
  <c r="H22" i="66"/>
  <c r="G21" i="66"/>
  <c r="G22" i="66"/>
  <c r="J20" i="66"/>
  <c r="I20" i="66"/>
  <c r="H20" i="66"/>
  <c r="G20" i="66"/>
  <c r="J19" i="66"/>
  <c r="I19" i="66"/>
  <c r="H19" i="66"/>
  <c r="G19" i="66"/>
  <c r="R14" i="66"/>
  <c r="R8" i="66"/>
  <c r="R9" i="66"/>
  <c r="R10" i="66"/>
  <c r="R11" i="66"/>
  <c r="R12" i="66"/>
  <c r="R13" i="66"/>
  <c r="R15" i="66"/>
  <c r="S14" i="66"/>
  <c r="S8" i="66"/>
  <c r="S9" i="66"/>
  <c r="S10" i="66"/>
  <c r="S11" i="66"/>
  <c r="S12" i="66"/>
  <c r="S13" i="66"/>
  <c r="S15" i="66"/>
  <c r="O14" i="66"/>
  <c r="T14" i="66"/>
  <c r="T8" i="66"/>
  <c r="T9" i="66"/>
  <c r="T10" i="66"/>
  <c r="T11" i="66"/>
  <c r="T12" i="66"/>
  <c r="T13" i="66"/>
  <c r="T15" i="66"/>
  <c r="U14" i="66"/>
  <c r="U8" i="66"/>
  <c r="U9" i="66"/>
  <c r="U10" i="66"/>
  <c r="U11" i="66"/>
  <c r="U12" i="66"/>
  <c r="U13" i="66"/>
  <c r="U15" i="66"/>
  <c r="P14" i="66"/>
  <c r="Q14" i="66"/>
  <c r="O18" i="66"/>
  <c r="P18" i="66"/>
  <c r="J18" i="66"/>
  <c r="I18" i="66"/>
  <c r="H18" i="66"/>
  <c r="G18" i="66"/>
  <c r="P17" i="66"/>
  <c r="AF14" i="66"/>
  <c r="AF8" i="66"/>
  <c r="AF9" i="66"/>
  <c r="AF10" i="66"/>
  <c r="AF11" i="66"/>
  <c r="AF12" i="66"/>
  <c r="AF13" i="66"/>
  <c r="AF15" i="66"/>
  <c r="AE14" i="66"/>
  <c r="AE8" i="66"/>
  <c r="AE9" i="66"/>
  <c r="AE10" i="66"/>
  <c r="AE11" i="66"/>
  <c r="AE12" i="66"/>
  <c r="AE13" i="66"/>
  <c r="AE15" i="66"/>
  <c r="AD14" i="66"/>
  <c r="AD8" i="66"/>
  <c r="AD9" i="66"/>
  <c r="AD10" i="66"/>
  <c r="AD11" i="66"/>
  <c r="AD12" i="66"/>
  <c r="AD13" i="66"/>
  <c r="AD15" i="66"/>
  <c r="AC14" i="66"/>
  <c r="AC8" i="66"/>
  <c r="AC9" i="66"/>
  <c r="AC10" i="66"/>
  <c r="AC11" i="66"/>
  <c r="AC12" i="66"/>
  <c r="AC13" i="66"/>
  <c r="AC15" i="66"/>
  <c r="J14" i="66"/>
  <c r="J8" i="66"/>
  <c r="J9" i="66"/>
  <c r="J10" i="66"/>
  <c r="J11" i="66"/>
  <c r="J12" i="66"/>
  <c r="J13" i="66"/>
  <c r="J15" i="66"/>
  <c r="I14" i="66"/>
  <c r="I8" i="66"/>
  <c r="I9" i="66"/>
  <c r="I10" i="66"/>
  <c r="I11" i="66"/>
  <c r="I12" i="66"/>
  <c r="I13" i="66"/>
  <c r="I15" i="66"/>
  <c r="H14" i="66"/>
  <c r="H8" i="66"/>
  <c r="H9" i="66"/>
  <c r="H10" i="66"/>
  <c r="H11" i="66"/>
  <c r="H12" i="66"/>
  <c r="H13" i="66"/>
  <c r="H15" i="66"/>
  <c r="G14" i="66"/>
  <c r="G8" i="66"/>
  <c r="G9" i="66"/>
  <c r="G10" i="66"/>
  <c r="G11" i="66"/>
  <c r="G12" i="66"/>
  <c r="G13" i="66"/>
  <c r="G15" i="66"/>
  <c r="D14" i="66"/>
  <c r="E14" i="66"/>
  <c r="F14" i="66"/>
  <c r="Q13" i="66"/>
  <c r="F13" i="66"/>
  <c r="Q12" i="66"/>
  <c r="F12" i="66"/>
  <c r="Q11" i="66"/>
  <c r="F11" i="66"/>
  <c r="Q10" i="66"/>
  <c r="F10" i="66"/>
  <c r="Q9" i="66"/>
  <c r="F9" i="66"/>
  <c r="Q8" i="66"/>
  <c r="F8" i="66"/>
  <c r="W106" i="3"/>
  <c r="Y106" i="3"/>
  <c r="AA106" i="3"/>
  <c r="W105" i="3"/>
  <c r="Y105" i="3"/>
  <c r="AA105" i="3"/>
  <c r="W104" i="3"/>
  <c r="Y104" i="3"/>
  <c r="AA104" i="3"/>
  <c r="W103" i="3"/>
  <c r="Y103" i="3"/>
  <c r="AA103" i="3"/>
  <c r="W102" i="3"/>
  <c r="Y102" i="3"/>
  <c r="AA102" i="3"/>
  <c r="W101" i="3"/>
  <c r="Y101" i="3"/>
  <c r="AA101" i="3"/>
  <c r="W100" i="3"/>
  <c r="Y100" i="3"/>
  <c r="AA100" i="3"/>
  <c r="W99" i="3"/>
  <c r="Y99" i="3"/>
  <c r="AA99" i="3"/>
  <c r="W98" i="3"/>
  <c r="Y98" i="3"/>
  <c r="AA98" i="3"/>
  <c r="W97" i="3"/>
  <c r="Y97" i="3"/>
  <c r="AA97" i="3"/>
  <c r="W96" i="3"/>
  <c r="Y96" i="3"/>
  <c r="AA96" i="3"/>
  <c r="W95" i="3"/>
  <c r="Y95" i="3"/>
  <c r="AA95" i="3"/>
  <c r="W94" i="3"/>
  <c r="Y94" i="3"/>
  <c r="AA94" i="3"/>
  <c r="W93" i="3"/>
  <c r="Y93" i="3"/>
  <c r="AA93" i="3"/>
  <c r="W92" i="3"/>
  <c r="Y92" i="3"/>
  <c r="AA92" i="3"/>
  <c r="W91" i="3"/>
  <c r="Y91" i="3"/>
  <c r="AA91" i="3"/>
  <c r="W90" i="3"/>
  <c r="Y90" i="3"/>
  <c r="AA90" i="3"/>
  <c r="O69" i="3"/>
  <c r="P69" i="3"/>
  <c r="Q69" i="3"/>
  <c r="O90" i="3"/>
  <c r="W89" i="3"/>
  <c r="Y89" i="3"/>
  <c r="AA89" i="3"/>
  <c r="I69" i="3"/>
  <c r="J69" i="3"/>
  <c r="K69" i="3"/>
  <c r="O89" i="3"/>
  <c r="W88" i="3"/>
  <c r="Y88" i="3"/>
  <c r="AA88" i="3"/>
  <c r="C69" i="3"/>
  <c r="D69" i="3"/>
  <c r="E69" i="3"/>
  <c r="O88" i="3"/>
  <c r="W87" i="3"/>
  <c r="Y87" i="3"/>
  <c r="AA87" i="3"/>
  <c r="O58" i="3"/>
  <c r="P58" i="3"/>
  <c r="Q58" i="3"/>
  <c r="O87" i="3"/>
  <c r="W86" i="3"/>
  <c r="Y86" i="3"/>
  <c r="AA86" i="3"/>
  <c r="I58" i="3"/>
  <c r="J58" i="3"/>
  <c r="K58" i="3"/>
  <c r="O86" i="3"/>
  <c r="W85" i="3"/>
  <c r="Y85" i="3"/>
  <c r="AA85" i="3"/>
  <c r="C58" i="3"/>
  <c r="D58" i="3"/>
  <c r="E58" i="3"/>
  <c r="O85" i="3"/>
  <c r="W84" i="3"/>
  <c r="Y84" i="3"/>
  <c r="AA84" i="3"/>
  <c r="O47" i="3"/>
  <c r="P47" i="3"/>
  <c r="Q47" i="3"/>
  <c r="O84" i="3"/>
  <c r="W83" i="3"/>
  <c r="Y83" i="3"/>
  <c r="AA83" i="3"/>
  <c r="I47" i="3"/>
  <c r="J47" i="3"/>
  <c r="K47" i="3"/>
  <c r="O83" i="3"/>
  <c r="W82" i="3"/>
  <c r="Y82" i="3"/>
  <c r="AA82" i="3"/>
  <c r="C47" i="3"/>
  <c r="D47" i="3"/>
  <c r="E47" i="3"/>
  <c r="O82" i="3"/>
  <c r="W81" i="3"/>
  <c r="Y81" i="3"/>
  <c r="AA81" i="3"/>
  <c r="O36" i="3"/>
  <c r="P36" i="3"/>
  <c r="Q36" i="3"/>
  <c r="O81" i="3"/>
  <c r="W80" i="3"/>
  <c r="Y80" i="3"/>
  <c r="AA80" i="3"/>
  <c r="I36" i="3"/>
  <c r="J36" i="3"/>
  <c r="K36" i="3"/>
  <c r="O80" i="3"/>
  <c r="K80" i="3"/>
  <c r="W79" i="3"/>
  <c r="Y79" i="3"/>
  <c r="AA79" i="3"/>
  <c r="C36" i="3"/>
  <c r="D36" i="3"/>
  <c r="E36" i="3"/>
  <c r="O79" i="3"/>
  <c r="K79" i="3"/>
  <c r="W78" i="3"/>
  <c r="Y78" i="3"/>
  <c r="AA78" i="3"/>
  <c r="O25" i="3"/>
  <c r="P25" i="3"/>
  <c r="Q25" i="3"/>
  <c r="O78" i="3"/>
  <c r="K78" i="3"/>
  <c r="W77" i="3"/>
  <c r="Y77" i="3"/>
  <c r="AA77" i="3"/>
  <c r="I25" i="3"/>
  <c r="J25" i="3"/>
  <c r="K25" i="3"/>
  <c r="O77" i="3"/>
  <c r="W76" i="3"/>
  <c r="Y76" i="3"/>
  <c r="AA76" i="3"/>
  <c r="C25" i="3"/>
  <c r="D25" i="3"/>
  <c r="E25" i="3"/>
  <c r="O76" i="3"/>
  <c r="W75" i="3"/>
  <c r="Y75" i="3"/>
  <c r="AA75" i="3"/>
  <c r="O14" i="3"/>
  <c r="P14" i="3"/>
  <c r="Q14" i="3"/>
  <c r="O75" i="3"/>
  <c r="W74" i="3"/>
  <c r="Y74" i="3"/>
  <c r="AA74" i="3"/>
  <c r="I14" i="3"/>
  <c r="J14" i="3"/>
  <c r="K14" i="3"/>
  <c r="O74" i="3"/>
  <c r="K74" i="3"/>
  <c r="E74" i="3"/>
  <c r="W73" i="3"/>
  <c r="Y73" i="3"/>
  <c r="AA73" i="3"/>
  <c r="C14" i="3"/>
  <c r="D14" i="3"/>
  <c r="E14" i="3"/>
  <c r="O73" i="3"/>
  <c r="P73" i="3"/>
  <c r="W72" i="3"/>
  <c r="Y72" i="3"/>
  <c r="AA72" i="3"/>
  <c r="W71" i="3"/>
  <c r="Y71" i="3"/>
  <c r="AA71" i="3"/>
  <c r="W70" i="3"/>
  <c r="Y70" i="3"/>
  <c r="AA70" i="3"/>
  <c r="W69" i="3"/>
  <c r="Y69" i="3"/>
  <c r="AA69" i="3"/>
  <c r="W68" i="3"/>
  <c r="Y68" i="3"/>
  <c r="AA68" i="3"/>
  <c r="Q68" i="3"/>
  <c r="K68" i="3"/>
  <c r="E68" i="3"/>
  <c r="W67" i="3"/>
  <c r="Y67" i="3"/>
  <c r="AA67" i="3"/>
  <c r="Q67" i="3"/>
  <c r="K67" i="3"/>
  <c r="E67" i="3"/>
  <c r="W66" i="3"/>
  <c r="Y66" i="3"/>
  <c r="AA66" i="3"/>
  <c r="Q66" i="3"/>
  <c r="K66" i="3"/>
  <c r="E66" i="3"/>
  <c r="W65" i="3"/>
  <c r="Y65" i="3"/>
  <c r="AA65" i="3"/>
  <c r="Q65" i="3"/>
  <c r="K65" i="3"/>
  <c r="E65" i="3"/>
  <c r="W64" i="3"/>
  <c r="Y64" i="3"/>
  <c r="AA64" i="3"/>
  <c r="Q64" i="3"/>
  <c r="K64" i="3"/>
  <c r="E64" i="3"/>
  <c r="W63" i="3"/>
  <c r="Y63" i="3"/>
  <c r="AA63" i="3"/>
  <c r="Q63" i="3"/>
  <c r="K63" i="3"/>
  <c r="E63" i="3"/>
  <c r="W62" i="3"/>
  <c r="Y62" i="3"/>
  <c r="AA62" i="3"/>
  <c r="W61" i="3"/>
  <c r="Y61" i="3"/>
  <c r="AA61" i="3"/>
  <c r="W60" i="3"/>
  <c r="Y60" i="3"/>
  <c r="AA60" i="3"/>
  <c r="W59" i="3"/>
  <c r="Y59" i="3"/>
  <c r="AA59" i="3"/>
  <c r="W58" i="3"/>
  <c r="Y58" i="3"/>
  <c r="AA58" i="3"/>
  <c r="W57" i="3"/>
  <c r="Y57" i="3"/>
  <c r="AA57" i="3"/>
  <c r="Q57" i="3"/>
  <c r="K57" i="3"/>
  <c r="E57" i="3"/>
  <c r="W56" i="3"/>
  <c r="Y56" i="3"/>
  <c r="AA56" i="3"/>
  <c r="Q56" i="3"/>
  <c r="K56" i="3"/>
  <c r="E56" i="3"/>
  <c r="W55" i="3"/>
  <c r="Y55" i="3"/>
  <c r="AA55" i="3"/>
  <c r="Q55" i="3"/>
  <c r="K55" i="3"/>
  <c r="E55" i="3"/>
  <c r="W54" i="3"/>
  <c r="Y54" i="3"/>
  <c r="AA54" i="3"/>
  <c r="Q54" i="3"/>
  <c r="K54" i="3"/>
  <c r="E54" i="3"/>
  <c r="W53" i="3"/>
  <c r="Y53" i="3"/>
  <c r="AA53" i="3"/>
  <c r="Q53" i="3"/>
  <c r="K53" i="3"/>
  <c r="E53" i="3"/>
  <c r="W52" i="3"/>
  <c r="Y52" i="3"/>
  <c r="AA52" i="3"/>
  <c r="Q52" i="3"/>
  <c r="K52" i="3"/>
  <c r="E52" i="3"/>
  <c r="W51" i="3"/>
  <c r="Y51" i="3"/>
  <c r="AA51" i="3"/>
  <c r="W50" i="3"/>
  <c r="Y50" i="3"/>
  <c r="AA50" i="3"/>
  <c r="W49" i="3"/>
  <c r="Y49" i="3"/>
  <c r="AA49" i="3"/>
  <c r="W48" i="3"/>
  <c r="Y48" i="3"/>
  <c r="AA48" i="3"/>
  <c r="W47" i="3"/>
  <c r="Y47" i="3"/>
  <c r="AA47" i="3"/>
  <c r="W46" i="3"/>
  <c r="Y46" i="3"/>
  <c r="AA46" i="3"/>
  <c r="Q46" i="3"/>
  <c r="K46" i="3"/>
  <c r="E46" i="3"/>
  <c r="W45" i="3"/>
  <c r="Y45" i="3"/>
  <c r="AA45" i="3"/>
  <c r="Q45" i="3"/>
  <c r="K45" i="3"/>
  <c r="E45" i="3"/>
  <c r="W44" i="3"/>
  <c r="Y44" i="3"/>
  <c r="AA44" i="3"/>
  <c r="Q44" i="3"/>
  <c r="K44" i="3"/>
  <c r="E44" i="3"/>
  <c r="W43" i="3"/>
  <c r="Y43" i="3"/>
  <c r="AA43" i="3"/>
  <c r="Q43" i="3"/>
  <c r="K43" i="3"/>
  <c r="E43" i="3"/>
  <c r="W42" i="3"/>
  <c r="Y42" i="3"/>
  <c r="AA42" i="3"/>
  <c r="Q42" i="3"/>
  <c r="K42" i="3"/>
  <c r="E42" i="3"/>
  <c r="W41" i="3"/>
  <c r="Y41" i="3"/>
  <c r="AA41" i="3"/>
  <c r="Q41" i="3"/>
  <c r="K41" i="3"/>
  <c r="E41" i="3"/>
  <c r="W40" i="3"/>
  <c r="Y40" i="3"/>
  <c r="AA40" i="3"/>
  <c r="W39" i="3"/>
  <c r="Y39" i="3"/>
  <c r="AA39" i="3"/>
  <c r="W38" i="3"/>
  <c r="Y38" i="3"/>
  <c r="AA38" i="3"/>
  <c r="W37" i="3"/>
  <c r="Y37" i="3"/>
  <c r="AA37" i="3"/>
  <c r="W36" i="3"/>
  <c r="Y36" i="3"/>
  <c r="AA36" i="3"/>
  <c r="W35" i="3"/>
  <c r="Y35" i="3"/>
  <c r="AA35" i="3"/>
  <c r="Q35" i="3"/>
  <c r="K35" i="3"/>
  <c r="E35" i="3"/>
  <c r="W34" i="3"/>
  <c r="Y34" i="3"/>
  <c r="AA34" i="3"/>
  <c r="Q34" i="3"/>
  <c r="K34" i="3"/>
  <c r="E34" i="3"/>
  <c r="W33" i="3"/>
  <c r="Y33" i="3"/>
  <c r="AA33" i="3"/>
  <c r="Q33" i="3"/>
  <c r="K33" i="3"/>
  <c r="E33" i="3"/>
  <c r="W32" i="3"/>
  <c r="Y32" i="3"/>
  <c r="AA32" i="3"/>
  <c r="Q32" i="3"/>
  <c r="K32" i="3"/>
  <c r="E32" i="3"/>
  <c r="W31" i="3"/>
  <c r="Y31" i="3"/>
  <c r="AA31" i="3"/>
  <c r="Q31" i="3"/>
  <c r="K31" i="3"/>
  <c r="E31" i="3"/>
  <c r="W30" i="3"/>
  <c r="Y30" i="3"/>
  <c r="AA30" i="3"/>
  <c r="Q30" i="3"/>
  <c r="K30" i="3"/>
  <c r="E30" i="3"/>
  <c r="W29" i="3"/>
  <c r="Y29" i="3"/>
  <c r="AA29" i="3"/>
  <c r="W28" i="3"/>
  <c r="Y28" i="3"/>
  <c r="AA28" i="3"/>
  <c r="W27" i="3"/>
  <c r="Y27" i="3"/>
  <c r="AA27" i="3"/>
  <c r="W26" i="3"/>
  <c r="Y26" i="3"/>
  <c r="AA26" i="3"/>
  <c r="W25" i="3"/>
  <c r="Y25" i="3"/>
  <c r="AA25" i="3"/>
  <c r="W24" i="3"/>
  <c r="Y24" i="3"/>
  <c r="AA24" i="3"/>
  <c r="Q24" i="3"/>
  <c r="K24" i="3"/>
  <c r="E24" i="3"/>
  <c r="W23" i="3"/>
  <c r="Y23" i="3"/>
  <c r="AA23" i="3"/>
  <c r="Q23" i="3"/>
  <c r="K23" i="3"/>
  <c r="E23" i="3"/>
  <c r="W22" i="3"/>
  <c r="Y22" i="3"/>
  <c r="AA22" i="3"/>
  <c r="Q22" i="3"/>
  <c r="K22" i="3"/>
  <c r="E22" i="3"/>
  <c r="W21" i="3"/>
  <c r="Y21" i="3"/>
  <c r="AA21" i="3"/>
  <c r="Q21" i="3"/>
  <c r="K21" i="3"/>
  <c r="E21" i="3"/>
  <c r="W20" i="3"/>
  <c r="Y20" i="3"/>
  <c r="AA20" i="3"/>
  <c r="Q20" i="3"/>
  <c r="K20" i="3"/>
  <c r="E20" i="3"/>
  <c r="W19" i="3"/>
  <c r="Y19" i="3"/>
  <c r="AA19" i="3"/>
  <c r="Q19" i="3"/>
  <c r="K19" i="3"/>
  <c r="E19" i="3"/>
  <c r="W18" i="3"/>
  <c r="Y18" i="3"/>
  <c r="AA18" i="3"/>
  <c r="W17" i="3"/>
  <c r="Y17" i="3"/>
  <c r="AA17" i="3"/>
  <c r="W16" i="3"/>
  <c r="Y16" i="3"/>
  <c r="AA16" i="3"/>
  <c r="W15" i="3"/>
  <c r="Y15" i="3"/>
  <c r="AA15" i="3"/>
  <c r="W14" i="3"/>
  <c r="Y14" i="3"/>
  <c r="AA14" i="3"/>
  <c r="W13" i="3"/>
  <c r="Y13" i="3"/>
  <c r="AA13" i="3"/>
  <c r="Q13" i="3"/>
  <c r="K13" i="3"/>
  <c r="E13" i="3"/>
  <c r="W12" i="3"/>
  <c r="Y12" i="3"/>
  <c r="AA12" i="3"/>
  <c r="Q12" i="3"/>
  <c r="K12" i="3"/>
  <c r="E12" i="3"/>
  <c r="W11" i="3"/>
  <c r="Y11" i="3"/>
  <c r="AA11" i="3"/>
  <c r="Q11" i="3"/>
  <c r="K11" i="3"/>
  <c r="E11" i="3"/>
  <c r="W10" i="3"/>
  <c r="Y10" i="3"/>
  <c r="AA10" i="3"/>
  <c r="Q10" i="3"/>
  <c r="K10" i="3"/>
  <c r="E10" i="3"/>
  <c r="W9" i="3"/>
  <c r="Y9" i="3"/>
  <c r="AA9" i="3"/>
  <c r="Q9" i="3"/>
  <c r="K9" i="3"/>
  <c r="E9" i="3"/>
  <c r="W8" i="3"/>
  <c r="Y8" i="3"/>
  <c r="AA8" i="3"/>
  <c r="Q8" i="3"/>
  <c r="K8" i="3"/>
  <c r="E8" i="3"/>
  <c r="W7" i="3"/>
  <c r="Y7" i="3"/>
  <c r="AA7" i="3"/>
  <c r="AB7" i="3"/>
  <c r="Z7" i="3"/>
  <c r="X7" i="3"/>
  <c r="W25" i="2"/>
  <c r="Y25" i="2"/>
  <c r="AA25" i="2"/>
  <c r="W24" i="2"/>
  <c r="Y24" i="2"/>
  <c r="AA24" i="2"/>
  <c r="W23" i="2"/>
  <c r="Y23" i="2"/>
  <c r="AA23" i="2"/>
  <c r="W22" i="2"/>
  <c r="Y22" i="2"/>
  <c r="AA22" i="2"/>
  <c r="W21" i="2"/>
  <c r="Y21" i="2"/>
  <c r="AA21" i="2"/>
  <c r="W20" i="2"/>
  <c r="Y20" i="2"/>
  <c r="AA20" i="2"/>
  <c r="W19" i="2"/>
  <c r="Y19" i="2"/>
  <c r="AA19" i="2"/>
  <c r="AA18" i="2"/>
  <c r="AA17" i="2"/>
  <c r="I14" i="2"/>
  <c r="J14" i="2"/>
  <c r="K14" i="2"/>
  <c r="AA16" i="2"/>
  <c r="K13" i="2"/>
  <c r="P16" i="2"/>
  <c r="AA15" i="2"/>
  <c r="AA14" i="2"/>
  <c r="C14" i="2"/>
  <c r="D14" i="2"/>
  <c r="E14" i="2"/>
  <c r="AA13" i="2"/>
  <c r="E13" i="2"/>
  <c r="W12" i="2"/>
  <c r="Y12" i="2"/>
  <c r="AA12" i="2"/>
  <c r="Q12" i="2"/>
  <c r="K12" i="2"/>
  <c r="E12" i="2"/>
  <c r="W11" i="2"/>
  <c r="Y11" i="2"/>
  <c r="AA11" i="2"/>
  <c r="K11" i="2"/>
  <c r="E11" i="2"/>
  <c r="W10" i="2"/>
  <c r="Y10" i="2"/>
  <c r="AA10" i="2"/>
  <c r="K10" i="2"/>
  <c r="E10" i="2"/>
  <c r="W9" i="2"/>
  <c r="Y9" i="2"/>
  <c r="AA9" i="2"/>
  <c r="K9" i="2"/>
  <c r="E9" i="2"/>
  <c r="W8" i="2"/>
  <c r="Y8" i="2"/>
  <c r="AA8" i="2"/>
  <c r="Q8" i="2"/>
  <c r="K8" i="2"/>
  <c r="E8" i="2"/>
  <c r="W7" i="2"/>
  <c r="Y7" i="2"/>
  <c r="AA7" i="2"/>
  <c r="AB7" i="2"/>
  <c r="Z7" i="2"/>
  <c r="X7" i="2"/>
  <c r="W56" i="45"/>
  <c r="Y56" i="45"/>
  <c r="AA56" i="45"/>
  <c r="W55" i="45"/>
  <c r="Y55" i="45"/>
  <c r="AA55" i="45"/>
  <c r="W54" i="45"/>
  <c r="Y54" i="45"/>
  <c r="AA54" i="45"/>
  <c r="W53" i="45"/>
  <c r="Y53" i="45"/>
  <c r="AA53" i="45"/>
  <c r="W52" i="45"/>
  <c r="Y52" i="45"/>
  <c r="AA52" i="45"/>
  <c r="W51" i="45"/>
  <c r="Y51" i="45"/>
  <c r="AA51" i="45"/>
  <c r="W50" i="45"/>
  <c r="Y50" i="45"/>
  <c r="AA50" i="45"/>
  <c r="W49" i="45"/>
  <c r="Y49" i="45"/>
  <c r="AA49" i="45"/>
  <c r="W48" i="45"/>
  <c r="Y48" i="45"/>
  <c r="AA48" i="45"/>
  <c r="O36" i="45"/>
  <c r="P36" i="45"/>
  <c r="Q36" i="45"/>
  <c r="O48" i="45"/>
  <c r="W47" i="45"/>
  <c r="Y47" i="45"/>
  <c r="AA47" i="45"/>
  <c r="I36" i="45"/>
  <c r="J36" i="45"/>
  <c r="K36" i="45"/>
  <c r="O47" i="45"/>
  <c r="W46" i="45"/>
  <c r="Y46" i="45"/>
  <c r="AA46" i="45"/>
  <c r="C36" i="45"/>
  <c r="D36" i="45"/>
  <c r="E36" i="45"/>
  <c r="O46" i="45"/>
  <c r="W45" i="45"/>
  <c r="Y45" i="45"/>
  <c r="AA45" i="45"/>
  <c r="O25" i="45"/>
  <c r="P25" i="45"/>
  <c r="Q25" i="45"/>
  <c r="O45" i="45"/>
  <c r="W44" i="45"/>
  <c r="Y44" i="45"/>
  <c r="AA44" i="45"/>
  <c r="I25" i="45"/>
  <c r="J25" i="45"/>
  <c r="K25" i="45"/>
  <c r="O44" i="45"/>
  <c r="W43" i="45"/>
  <c r="Y43" i="45"/>
  <c r="AA43" i="45"/>
  <c r="C25" i="45"/>
  <c r="D25" i="45"/>
  <c r="E25" i="45"/>
  <c r="O43" i="45"/>
  <c r="W42" i="45"/>
  <c r="Y42" i="45"/>
  <c r="AA42" i="45"/>
  <c r="O14" i="45"/>
  <c r="P14" i="45"/>
  <c r="Q14" i="45"/>
  <c r="O42" i="45"/>
  <c r="W41" i="45"/>
  <c r="Y41" i="45"/>
  <c r="AA41" i="45"/>
  <c r="I14" i="45"/>
  <c r="J14" i="45"/>
  <c r="K14" i="45"/>
  <c r="O41" i="45"/>
  <c r="K41" i="45"/>
  <c r="E41" i="45"/>
  <c r="W40" i="45"/>
  <c r="Y40" i="45"/>
  <c r="AA40" i="45"/>
  <c r="C14" i="45"/>
  <c r="D14" i="45"/>
  <c r="E14" i="45"/>
  <c r="O40" i="45"/>
  <c r="P40" i="45"/>
  <c r="W39" i="45"/>
  <c r="Y39" i="45"/>
  <c r="AA39" i="45"/>
  <c r="W38" i="45"/>
  <c r="Y38" i="45"/>
  <c r="AA38" i="45"/>
  <c r="W37" i="45"/>
  <c r="Y37" i="45"/>
  <c r="AA37" i="45"/>
  <c r="W36" i="45"/>
  <c r="Y36" i="45"/>
  <c r="AA36" i="45"/>
  <c r="W35" i="45"/>
  <c r="Y35" i="45"/>
  <c r="AA35" i="45"/>
  <c r="Q35" i="45"/>
  <c r="K35" i="45"/>
  <c r="E35" i="45"/>
  <c r="W34" i="45"/>
  <c r="Y34" i="45"/>
  <c r="AA34" i="45"/>
  <c r="Q34" i="45"/>
  <c r="K34" i="45"/>
  <c r="E34" i="45"/>
  <c r="W33" i="45"/>
  <c r="Y33" i="45"/>
  <c r="AA33" i="45"/>
  <c r="Q33" i="45"/>
  <c r="K33" i="45"/>
  <c r="E33" i="45"/>
  <c r="W32" i="45"/>
  <c r="Y32" i="45"/>
  <c r="AA32" i="45"/>
  <c r="Q32" i="45"/>
  <c r="K32" i="45"/>
  <c r="E32" i="45"/>
  <c r="W31" i="45"/>
  <c r="Y31" i="45"/>
  <c r="AA31" i="45"/>
  <c r="Q31" i="45"/>
  <c r="K31" i="45"/>
  <c r="E31" i="45"/>
  <c r="W30" i="45"/>
  <c r="Y30" i="45"/>
  <c r="AA30" i="45"/>
  <c r="Q30" i="45"/>
  <c r="K30" i="45"/>
  <c r="E30" i="45"/>
  <c r="W29" i="45"/>
  <c r="Y29" i="45"/>
  <c r="AA29" i="45"/>
  <c r="W28" i="45"/>
  <c r="Y28" i="45"/>
  <c r="AA28" i="45"/>
  <c r="W27" i="45"/>
  <c r="Y27" i="45"/>
  <c r="AA27" i="45"/>
  <c r="W26" i="45"/>
  <c r="Y26" i="45"/>
  <c r="AA26" i="45"/>
  <c r="W25" i="45"/>
  <c r="Y25" i="45"/>
  <c r="AA25" i="45"/>
  <c r="W24" i="45"/>
  <c r="Y24" i="45"/>
  <c r="AA24" i="45"/>
  <c r="Q24" i="45"/>
  <c r="K24" i="45"/>
  <c r="E24" i="45"/>
  <c r="W23" i="45"/>
  <c r="Y23" i="45"/>
  <c r="AA23" i="45"/>
  <c r="Q23" i="45"/>
  <c r="K23" i="45"/>
  <c r="E23" i="45"/>
  <c r="W22" i="45"/>
  <c r="Y22" i="45"/>
  <c r="AA22" i="45"/>
  <c r="Q22" i="45"/>
  <c r="K22" i="45"/>
  <c r="E22" i="45"/>
  <c r="W21" i="45"/>
  <c r="Y21" i="45"/>
  <c r="AA21" i="45"/>
  <c r="Q21" i="45"/>
  <c r="K21" i="45"/>
  <c r="E21" i="45"/>
  <c r="W20" i="45"/>
  <c r="Y20" i="45"/>
  <c r="AA20" i="45"/>
  <c r="Q20" i="45"/>
  <c r="K20" i="45"/>
  <c r="E20" i="45"/>
  <c r="W19" i="45"/>
  <c r="Y19" i="45"/>
  <c r="AA19" i="45"/>
  <c r="Q19" i="45"/>
  <c r="K19" i="45"/>
  <c r="E19" i="45"/>
  <c r="W18" i="45"/>
  <c r="Y18" i="45"/>
  <c r="AA18" i="45"/>
  <c r="W17" i="45"/>
  <c r="Y17" i="45"/>
  <c r="AA17" i="45"/>
  <c r="W16" i="45"/>
  <c r="Y16" i="45"/>
  <c r="AA16" i="45"/>
  <c r="W15" i="45"/>
  <c r="Y15" i="45"/>
  <c r="AA15" i="45"/>
  <c r="W14" i="45"/>
  <c r="Y14" i="45"/>
  <c r="AA14" i="45"/>
  <c r="W13" i="45"/>
  <c r="Y13" i="45"/>
  <c r="AA13" i="45"/>
  <c r="Q13" i="45"/>
  <c r="K13" i="45"/>
  <c r="E13" i="45"/>
  <c r="W12" i="45"/>
  <c r="Y12" i="45"/>
  <c r="AA12" i="45"/>
  <c r="Q12" i="45"/>
  <c r="K12" i="45"/>
  <c r="E12" i="45"/>
  <c r="W11" i="45"/>
  <c r="Y11" i="45"/>
  <c r="AA11" i="45"/>
  <c r="Q11" i="45"/>
  <c r="K11" i="45"/>
  <c r="E11" i="45"/>
  <c r="W10" i="45"/>
  <c r="Y10" i="45"/>
  <c r="AA10" i="45"/>
  <c r="Q10" i="45"/>
  <c r="K10" i="45"/>
  <c r="E10" i="45"/>
  <c r="W9" i="45"/>
  <c r="Y9" i="45"/>
  <c r="AA9" i="45"/>
  <c r="Q9" i="45"/>
  <c r="K9" i="45"/>
  <c r="E9" i="45"/>
  <c r="W8" i="45"/>
  <c r="Y8" i="45"/>
  <c r="AA8" i="45"/>
  <c r="Q8" i="45"/>
  <c r="K8" i="45"/>
  <c r="E8" i="45"/>
  <c r="W7" i="45"/>
  <c r="Y7" i="45"/>
  <c r="AA7" i="45"/>
  <c r="AB7" i="45"/>
  <c r="Z7" i="45"/>
  <c r="X7" i="45"/>
  <c r="W17" i="69"/>
  <c r="Y17" i="69"/>
  <c r="AA17" i="69"/>
  <c r="W16" i="69"/>
  <c r="Y16" i="69"/>
  <c r="AA16" i="69"/>
  <c r="W15" i="69"/>
  <c r="Y15" i="69"/>
  <c r="AA15" i="69"/>
  <c r="W14" i="69"/>
  <c r="Y14" i="69"/>
  <c r="AA14" i="69"/>
  <c r="C14" i="69"/>
  <c r="D14" i="69"/>
  <c r="E14" i="69"/>
  <c r="W13" i="69"/>
  <c r="Y13" i="69"/>
  <c r="AA13" i="69"/>
  <c r="K13" i="69"/>
  <c r="E13" i="69"/>
  <c r="W12" i="69"/>
  <c r="Y12" i="69"/>
  <c r="AA12" i="69"/>
  <c r="E12" i="69"/>
  <c r="W11" i="69"/>
  <c r="Y11" i="69"/>
  <c r="AA11" i="69"/>
  <c r="E11" i="69"/>
  <c r="W10" i="69"/>
  <c r="Y10" i="69"/>
  <c r="AA10" i="69"/>
  <c r="E10" i="69"/>
  <c r="W9" i="69"/>
  <c r="Y9" i="69"/>
  <c r="AA9" i="69"/>
  <c r="K9" i="69"/>
  <c r="E9" i="69"/>
  <c r="W8" i="69"/>
  <c r="Y8" i="69"/>
  <c r="AA8" i="69"/>
  <c r="K8" i="69"/>
  <c r="E8" i="69"/>
  <c r="W7" i="69"/>
  <c r="Y7" i="69"/>
  <c r="AA7" i="69"/>
  <c r="AB7" i="69"/>
  <c r="Z7" i="69"/>
  <c r="X7" i="69"/>
  <c r="O7" i="69"/>
  <c r="P7" i="69"/>
  <c r="W17" i="44"/>
  <c r="Y17" i="44"/>
  <c r="AA17" i="44"/>
  <c r="W16" i="44"/>
  <c r="Y16" i="44"/>
  <c r="AA16" i="44"/>
  <c r="W15" i="44"/>
  <c r="Y15" i="44"/>
  <c r="AA15" i="44"/>
  <c r="W14" i="44"/>
  <c r="Y14" i="44"/>
  <c r="AA14" i="44"/>
  <c r="I14" i="44"/>
  <c r="J14" i="44"/>
  <c r="K14" i="44"/>
  <c r="C14" i="44"/>
  <c r="D14" i="44"/>
  <c r="E14" i="44"/>
  <c r="W13" i="44"/>
  <c r="Y13" i="44"/>
  <c r="AA13" i="44"/>
  <c r="K13" i="44"/>
  <c r="E13" i="44"/>
  <c r="W12" i="44"/>
  <c r="Y12" i="44"/>
  <c r="AA12" i="44"/>
  <c r="K12" i="44"/>
  <c r="E12" i="44"/>
  <c r="W11" i="44"/>
  <c r="Y11" i="44"/>
  <c r="AA11" i="44"/>
  <c r="K11" i="44"/>
  <c r="E11" i="44"/>
  <c r="W10" i="44"/>
  <c r="Y10" i="44"/>
  <c r="AA10" i="44"/>
  <c r="K10" i="44"/>
  <c r="E10" i="44"/>
  <c r="W9" i="44"/>
  <c r="Y9" i="44"/>
  <c r="AA9" i="44"/>
  <c r="K9" i="44"/>
  <c r="E9" i="44"/>
  <c r="W8" i="44"/>
  <c r="Y8" i="44"/>
  <c r="AA8" i="44"/>
  <c r="O8" i="44"/>
  <c r="P8" i="44"/>
  <c r="K8" i="44"/>
  <c r="E8" i="44"/>
  <c r="W7" i="44"/>
  <c r="Y7" i="44"/>
  <c r="AA7" i="44"/>
  <c r="AB7" i="44"/>
  <c r="Z7" i="44"/>
  <c r="X7" i="44"/>
  <c r="P7" i="44"/>
  <c r="AF14" i="43"/>
  <c r="AF15" i="43"/>
  <c r="AE14" i="43"/>
  <c r="AE15" i="43"/>
  <c r="AD14" i="43"/>
  <c r="AD15" i="43"/>
  <c r="AC14" i="43"/>
  <c r="AC15" i="43"/>
  <c r="U14" i="43"/>
  <c r="U15" i="43"/>
  <c r="T14" i="43"/>
  <c r="T15" i="43"/>
  <c r="S14" i="43"/>
  <c r="S15" i="43"/>
  <c r="R14" i="43"/>
  <c r="R15" i="43"/>
  <c r="J14" i="43"/>
  <c r="J8" i="43"/>
  <c r="J9" i="43"/>
  <c r="J10" i="43"/>
  <c r="J11" i="43"/>
  <c r="J12" i="43"/>
  <c r="J13" i="43"/>
  <c r="J15" i="43"/>
  <c r="I14" i="43"/>
  <c r="I8" i="43"/>
  <c r="I9" i="43"/>
  <c r="I10" i="43"/>
  <c r="I11" i="43"/>
  <c r="I12" i="43"/>
  <c r="I13" i="43"/>
  <c r="I15" i="43"/>
  <c r="H14" i="43"/>
  <c r="H8" i="43"/>
  <c r="H9" i="43"/>
  <c r="H10" i="43"/>
  <c r="H11" i="43"/>
  <c r="H12" i="43"/>
  <c r="H13" i="43"/>
  <c r="H15" i="43"/>
  <c r="G14" i="43"/>
  <c r="G8" i="43"/>
  <c r="G9" i="43"/>
  <c r="G10" i="43"/>
  <c r="G11" i="43"/>
  <c r="G12" i="43"/>
  <c r="G13" i="43"/>
  <c r="G15" i="43"/>
  <c r="D14" i="43"/>
  <c r="E14" i="43"/>
  <c r="F14" i="43"/>
  <c r="AF13" i="43"/>
  <c r="AE13" i="43"/>
  <c r="AD13" i="43"/>
  <c r="AC13" i="43"/>
  <c r="U13" i="43"/>
  <c r="T13" i="43"/>
  <c r="S13" i="43"/>
  <c r="R13" i="43"/>
  <c r="F13" i="43"/>
  <c r="AF12" i="43"/>
  <c r="AE12" i="43"/>
  <c r="AD12" i="43"/>
  <c r="AC12" i="43"/>
  <c r="U12" i="43"/>
  <c r="T12" i="43"/>
  <c r="S12" i="43"/>
  <c r="R12" i="43"/>
  <c r="F12" i="43"/>
  <c r="AF11" i="43"/>
  <c r="AE11" i="43"/>
  <c r="AD11" i="43"/>
  <c r="AC11" i="43"/>
  <c r="U11" i="43"/>
  <c r="T11" i="43"/>
  <c r="S11" i="43"/>
  <c r="R11" i="43"/>
  <c r="F11" i="43"/>
  <c r="AF10" i="43"/>
  <c r="AE10" i="43"/>
  <c r="AD10" i="43"/>
  <c r="AC10" i="43"/>
  <c r="U10" i="43"/>
  <c r="T10" i="43"/>
  <c r="S10" i="43"/>
  <c r="R10" i="43"/>
  <c r="F10" i="43"/>
  <c r="AF9" i="43"/>
  <c r="AE9" i="43"/>
  <c r="AD9" i="43"/>
  <c r="AC9" i="43"/>
  <c r="U9" i="43"/>
  <c r="T9" i="43"/>
  <c r="S9" i="43"/>
  <c r="R9" i="43"/>
  <c r="F9" i="43"/>
  <c r="AF8" i="43"/>
  <c r="AE8" i="43"/>
  <c r="AD8" i="43"/>
  <c r="AC8" i="43"/>
  <c r="U8" i="43"/>
  <c r="T8" i="43"/>
  <c r="S8" i="43"/>
  <c r="R8" i="43"/>
  <c r="F8" i="43"/>
  <c r="O7" i="43"/>
  <c r="P7" i="43"/>
  <c r="W78" i="59"/>
  <c r="Y78" i="59"/>
  <c r="AA78" i="59"/>
  <c r="W77" i="59"/>
  <c r="Y77" i="59"/>
  <c r="AA77" i="59"/>
  <c r="W76" i="59"/>
  <c r="Y76" i="59"/>
  <c r="AA76" i="59"/>
  <c r="W75" i="59"/>
  <c r="Y75" i="59"/>
  <c r="AA75" i="59"/>
  <c r="W74" i="59"/>
  <c r="Y74" i="59"/>
  <c r="AA74" i="59"/>
  <c r="W73" i="59"/>
  <c r="Y73" i="59"/>
  <c r="AA73" i="59"/>
  <c r="W72" i="59"/>
  <c r="Y72" i="59"/>
  <c r="AA72" i="59"/>
  <c r="W71" i="59"/>
  <c r="Y71" i="59"/>
  <c r="AA71" i="59"/>
  <c r="W70" i="59"/>
  <c r="Y70" i="59"/>
  <c r="AA70" i="59"/>
  <c r="W69" i="59"/>
  <c r="Y69" i="59"/>
  <c r="AA69" i="59"/>
  <c r="W68" i="59"/>
  <c r="Y68" i="59"/>
  <c r="AA68" i="59"/>
  <c r="W67" i="59"/>
  <c r="Y67" i="59"/>
  <c r="AA67" i="59"/>
  <c r="W66" i="59"/>
  <c r="Y66" i="59"/>
  <c r="AA66" i="59"/>
  <c r="W65" i="59"/>
  <c r="Y65" i="59"/>
  <c r="AA65" i="59"/>
  <c r="W64" i="59"/>
  <c r="Y64" i="59"/>
  <c r="AA64" i="59"/>
  <c r="W63" i="59"/>
  <c r="Y63" i="59"/>
  <c r="AA63" i="59"/>
  <c r="W62" i="59"/>
  <c r="Y62" i="59"/>
  <c r="AA62" i="59"/>
  <c r="O47" i="59"/>
  <c r="P47" i="59"/>
  <c r="Q47" i="59"/>
  <c r="O62" i="59"/>
  <c r="W61" i="59"/>
  <c r="Y61" i="59"/>
  <c r="AA61" i="59"/>
  <c r="I47" i="59"/>
  <c r="J47" i="59"/>
  <c r="K47" i="59"/>
  <c r="O61" i="59"/>
  <c r="W60" i="59"/>
  <c r="Y60" i="59"/>
  <c r="AA60" i="59"/>
  <c r="C47" i="59"/>
  <c r="D47" i="59"/>
  <c r="E47" i="59"/>
  <c r="O60" i="59"/>
  <c r="W59" i="59"/>
  <c r="Y59" i="59"/>
  <c r="AA59" i="59"/>
  <c r="O36" i="59"/>
  <c r="P36" i="59"/>
  <c r="Q36" i="59"/>
  <c r="O59" i="59"/>
  <c r="W58" i="59"/>
  <c r="Y58" i="59"/>
  <c r="AA58" i="59"/>
  <c r="I36" i="59"/>
  <c r="J36" i="59"/>
  <c r="K36" i="59"/>
  <c r="O58" i="59"/>
  <c r="W57" i="59"/>
  <c r="Y57" i="59"/>
  <c r="AA57" i="59"/>
  <c r="C36" i="59"/>
  <c r="D36" i="59"/>
  <c r="E36" i="59"/>
  <c r="O57" i="59"/>
  <c r="W56" i="59"/>
  <c r="Y56" i="59"/>
  <c r="AA56" i="59"/>
  <c r="O25" i="59"/>
  <c r="P25" i="59"/>
  <c r="Q25" i="59"/>
  <c r="O56" i="59"/>
  <c r="W55" i="59"/>
  <c r="Y55" i="59"/>
  <c r="AA55" i="59"/>
  <c r="I25" i="59"/>
  <c r="J25" i="59"/>
  <c r="K25" i="59"/>
  <c r="O55" i="59"/>
  <c r="W54" i="59"/>
  <c r="Y54" i="59"/>
  <c r="AA54" i="59"/>
  <c r="C25" i="59"/>
  <c r="D25" i="59"/>
  <c r="E25" i="59"/>
  <c r="O54" i="59"/>
  <c r="W53" i="59"/>
  <c r="Y53" i="59"/>
  <c r="AA53" i="59"/>
  <c r="O14" i="59"/>
  <c r="P14" i="59"/>
  <c r="Q14" i="59"/>
  <c r="O53" i="59"/>
  <c r="K53" i="59"/>
  <c r="W52" i="59"/>
  <c r="Y52" i="59"/>
  <c r="AA52" i="59"/>
  <c r="I14" i="59"/>
  <c r="J14" i="59"/>
  <c r="K14" i="59"/>
  <c r="O52" i="59"/>
  <c r="K52" i="59"/>
  <c r="E52" i="59"/>
  <c r="W51" i="59"/>
  <c r="Y51" i="59"/>
  <c r="AA51" i="59"/>
  <c r="C14" i="59"/>
  <c r="D14" i="59"/>
  <c r="E14" i="59"/>
  <c r="O51" i="59"/>
  <c r="P51" i="59"/>
  <c r="W50" i="59"/>
  <c r="Y50" i="59"/>
  <c r="AA50" i="59"/>
  <c r="W49" i="59"/>
  <c r="Y49" i="59"/>
  <c r="AA49" i="59"/>
  <c r="W48" i="59"/>
  <c r="Y48" i="59"/>
  <c r="AA48" i="59"/>
  <c r="W47" i="59"/>
  <c r="Y47" i="59"/>
  <c r="AA47" i="59"/>
  <c r="W46" i="59"/>
  <c r="Y46" i="59"/>
  <c r="AA46" i="59"/>
  <c r="Q46" i="59"/>
  <c r="K46" i="59"/>
  <c r="E46" i="59"/>
  <c r="W45" i="59"/>
  <c r="Y45" i="59"/>
  <c r="AA45" i="59"/>
  <c r="Q45" i="59"/>
  <c r="K45" i="59"/>
  <c r="E45" i="59"/>
  <c r="W44" i="59"/>
  <c r="Y44" i="59"/>
  <c r="AA44" i="59"/>
  <c r="Q44" i="59"/>
  <c r="K44" i="59"/>
  <c r="E44" i="59"/>
  <c r="W43" i="59"/>
  <c r="Y43" i="59"/>
  <c r="AA43" i="59"/>
  <c r="Q43" i="59"/>
  <c r="K43" i="59"/>
  <c r="E43" i="59"/>
  <c r="W42" i="59"/>
  <c r="Y42" i="59"/>
  <c r="AA42" i="59"/>
  <c r="Q42" i="59"/>
  <c r="E42" i="59"/>
  <c r="W41" i="59"/>
  <c r="Y41" i="59"/>
  <c r="AA41" i="59"/>
  <c r="Q41" i="59"/>
  <c r="K41" i="59"/>
  <c r="E41" i="59"/>
  <c r="W40" i="59"/>
  <c r="Y40" i="59"/>
  <c r="AA40" i="59"/>
  <c r="W39" i="59"/>
  <c r="Y39" i="59"/>
  <c r="AA39" i="59"/>
  <c r="W38" i="59"/>
  <c r="Y38" i="59"/>
  <c r="AA38" i="59"/>
  <c r="W37" i="59"/>
  <c r="Y37" i="59"/>
  <c r="AA37" i="59"/>
  <c r="W36" i="59"/>
  <c r="Y36" i="59"/>
  <c r="AA36" i="59"/>
  <c r="W35" i="59"/>
  <c r="Y35" i="59"/>
  <c r="AA35" i="59"/>
  <c r="Q35" i="59"/>
  <c r="K35" i="59"/>
  <c r="E35" i="59"/>
  <c r="W34" i="59"/>
  <c r="Y34" i="59"/>
  <c r="AA34" i="59"/>
  <c r="Q34" i="59"/>
  <c r="K34" i="59"/>
  <c r="W33" i="59"/>
  <c r="Y33" i="59"/>
  <c r="AA33" i="59"/>
  <c r="Q33" i="59"/>
  <c r="K33" i="59"/>
  <c r="E33" i="59"/>
  <c r="W32" i="59"/>
  <c r="Y32" i="59"/>
  <c r="AA32" i="59"/>
  <c r="Q32" i="59"/>
  <c r="K32" i="59"/>
  <c r="W31" i="59"/>
  <c r="Y31" i="59"/>
  <c r="AA31" i="59"/>
  <c r="Q31" i="59"/>
  <c r="K31" i="59"/>
  <c r="W30" i="59"/>
  <c r="Y30" i="59"/>
  <c r="AA30" i="59"/>
  <c r="Q30" i="59"/>
  <c r="K30" i="59"/>
  <c r="W29" i="59"/>
  <c r="Y29" i="59"/>
  <c r="AA29" i="59"/>
  <c r="W28" i="59"/>
  <c r="Y28" i="59"/>
  <c r="AA28" i="59"/>
  <c r="W27" i="59"/>
  <c r="Y27" i="59"/>
  <c r="AA27" i="59"/>
  <c r="W26" i="59"/>
  <c r="Y26" i="59"/>
  <c r="AA26" i="59"/>
  <c r="W25" i="59"/>
  <c r="Y25" i="59"/>
  <c r="AA25" i="59"/>
  <c r="W24" i="59"/>
  <c r="Y24" i="59"/>
  <c r="AA24" i="59"/>
  <c r="Q24" i="59"/>
  <c r="W23" i="59"/>
  <c r="Y23" i="59"/>
  <c r="AA23" i="59"/>
  <c r="Q23" i="59"/>
  <c r="W22" i="59"/>
  <c r="Y22" i="59"/>
  <c r="AA22" i="59"/>
  <c r="Q22" i="59"/>
  <c r="E22" i="59"/>
  <c r="W21" i="59"/>
  <c r="Y21" i="59"/>
  <c r="AA21" i="59"/>
  <c r="Q21" i="59"/>
  <c r="E21" i="59"/>
  <c r="W20" i="59"/>
  <c r="Y20" i="59"/>
  <c r="AA20" i="59"/>
  <c r="K20" i="59"/>
  <c r="W19" i="59"/>
  <c r="Y19" i="59"/>
  <c r="AA19" i="59"/>
  <c r="W18" i="59"/>
  <c r="Y18" i="59"/>
  <c r="AA18" i="59"/>
  <c r="W17" i="59"/>
  <c r="Y17" i="59"/>
  <c r="AA17" i="59"/>
  <c r="W16" i="59"/>
  <c r="Y16" i="59"/>
  <c r="AA16" i="59"/>
  <c r="W15" i="59"/>
  <c r="Y15" i="59"/>
  <c r="AA15" i="59"/>
  <c r="W14" i="59"/>
  <c r="Y14" i="59"/>
  <c r="AA14" i="59"/>
  <c r="W13" i="59"/>
  <c r="Y13" i="59"/>
  <c r="AA13" i="59"/>
  <c r="E13" i="59"/>
  <c r="W12" i="59"/>
  <c r="Y12" i="59"/>
  <c r="AA12" i="59"/>
  <c r="K12" i="59"/>
  <c r="E12" i="59"/>
  <c r="W11" i="59"/>
  <c r="Y11" i="59"/>
  <c r="AA11" i="59"/>
  <c r="Q11" i="59"/>
  <c r="E11" i="59"/>
  <c r="W10" i="59"/>
  <c r="Y10" i="59"/>
  <c r="AA10" i="59"/>
  <c r="E10" i="59"/>
  <c r="W9" i="59"/>
  <c r="Y9" i="59"/>
  <c r="AA9" i="59"/>
  <c r="Q9" i="59"/>
  <c r="E9" i="59"/>
  <c r="W8" i="59"/>
  <c r="Y8" i="59"/>
  <c r="AA8" i="59"/>
  <c r="E8" i="59"/>
  <c r="W7" i="59"/>
  <c r="Y7" i="59"/>
  <c r="AA7" i="59"/>
  <c r="AB7" i="59"/>
  <c r="Z7" i="59"/>
  <c r="X7" i="59"/>
  <c r="AA114" i="60"/>
  <c r="AA113" i="60"/>
  <c r="AA112" i="60"/>
  <c r="AA111" i="60"/>
  <c r="AA110" i="60"/>
  <c r="AA109" i="60"/>
  <c r="AA108" i="60"/>
  <c r="AA107" i="60"/>
  <c r="AA106" i="60"/>
  <c r="AA105" i="60"/>
  <c r="W104" i="60"/>
  <c r="Y104" i="60"/>
  <c r="AA104" i="60"/>
  <c r="W103" i="60"/>
  <c r="Y103" i="60"/>
  <c r="AA103" i="60"/>
  <c r="W102" i="60"/>
  <c r="Y102" i="60"/>
  <c r="AA102" i="60"/>
  <c r="W101" i="60"/>
  <c r="Y101" i="60"/>
  <c r="AA101" i="60"/>
  <c r="W100" i="60"/>
  <c r="Y100" i="60"/>
  <c r="AA100" i="60"/>
  <c r="W99" i="60"/>
  <c r="Y99" i="60"/>
  <c r="AA99" i="60"/>
  <c r="W98" i="60"/>
  <c r="Y98" i="60"/>
  <c r="AA98" i="60"/>
  <c r="W97" i="60"/>
  <c r="Y97" i="60"/>
  <c r="AA97" i="60"/>
  <c r="W96" i="60"/>
  <c r="Y96" i="60"/>
  <c r="AA96" i="60"/>
  <c r="W95" i="60"/>
  <c r="Y95" i="60"/>
  <c r="AA95" i="60"/>
  <c r="W94" i="60"/>
  <c r="Y94" i="60"/>
  <c r="AA94" i="60"/>
  <c r="W93" i="60"/>
  <c r="Y93" i="60"/>
  <c r="AA93" i="60"/>
  <c r="W92" i="60"/>
  <c r="Y92" i="60"/>
  <c r="AA92" i="60"/>
  <c r="I80" i="60"/>
  <c r="J80" i="60"/>
  <c r="K80" i="60"/>
  <c r="O92" i="60"/>
  <c r="W91" i="60"/>
  <c r="Y91" i="60"/>
  <c r="AA91" i="60"/>
  <c r="C80" i="60"/>
  <c r="D80" i="60"/>
  <c r="E80" i="60"/>
  <c r="O91" i="60"/>
  <c r="W90" i="60"/>
  <c r="Y90" i="60"/>
  <c r="AA90" i="60"/>
  <c r="O69" i="60"/>
  <c r="P69" i="60"/>
  <c r="Q69" i="60"/>
  <c r="O90" i="60"/>
  <c r="W89" i="60"/>
  <c r="Y89" i="60"/>
  <c r="AA89" i="60"/>
  <c r="I69" i="60"/>
  <c r="J69" i="60"/>
  <c r="K69" i="60"/>
  <c r="O89" i="60"/>
  <c r="W88" i="60"/>
  <c r="Y88" i="60"/>
  <c r="AA88" i="60"/>
  <c r="C69" i="60"/>
  <c r="D69" i="60"/>
  <c r="E69" i="60"/>
  <c r="O88" i="60"/>
  <c r="W87" i="60"/>
  <c r="Y87" i="60"/>
  <c r="AA87" i="60"/>
  <c r="O58" i="60"/>
  <c r="P58" i="60"/>
  <c r="Q58" i="60"/>
  <c r="O87" i="60"/>
  <c r="W86" i="60"/>
  <c r="Y86" i="60"/>
  <c r="AA86" i="60"/>
  <c r="I58" i="60"/>
  <c r="J58" i="60"/>
  <c r="K58" i="60"/>
  <c r="O86" i="60"/>
  <c r="W85" i="60"/>
  <c r="Y85" i="60"/>
  <c r="AA85" i="60"/>
  <c r="C58" i="60"/>
  <c r="D58" i="60"/>
  <c r="E58" i="60"/>
  <c r="O85" i="60"/>
  <c r="W84" i="60"/>
  <c r="Y84" i="60"/>
  <c r="AA84" i="60"/>
  <c r="O47" i="60"/>
  <c r="P47" i="60"/>
  <c r="Q47" i="60"/>
  <c r="O84" i="60"/>
  <c r="W83" i="60"/>
  <c r="Y83" i="60"/>
  <c r="AA83" i="60"/>
  <c r="I47" i="60"/>
  <c r="J47" i="60"/>
  <c r="K47" i="60"/>
  <c r="O83" i="60"/>
  <c r="W82" i="60"/>
  <c r="Y82" i="60"/>
  <c r="AA82" i="60"/>
  <c r="D47" i="60"/>
  <c r="E47" i="60"/>
  <c r="O82" i="60"/>
  <c r="W81" i="60"/>
  <c r="Y81" i="60"/>
  <c r="AA81" i="60"/>
  <c r="O36" i="60"/>
  <c r="P36" i="60"/>
  <c r="Q36" i="60"/>
  <c r="O81" i="60"/>
  <c r="W80" i="60"/>
  <c r="Y80" i="60"/>
  <c r="AA80" i="60"/>
  <c r="I36" i="60"/>
  <c r="J36" i="60"/>
  <c r="K36" i="60"/>
  <c r="O80" i="60"/>
  <c r="W79" i="60"/>
  <c r="Y79" i="60"/>
  <c r="AA79" i="60"/>
  <c r="C36" i="60"/>
  <c r="D36" i="60"/>
  <c r="E36" i="60"/>
  <c r="O79" i="60"/>
  <c r="K79" i="60"/>
  <c r="E79" i="60"/>
  <c r="W78" i="60"/>
  <c r="Y78" i="60"/>
  <c r="AA78" i="60"/>
  <c r="O25" i="60"/>
  <c r="P25" i="60"/>
  <c r="Q25" i="60"/>
  <c r="O78" i="60"/>
  <c r="K78" i="60"/>
  <c r="E78" i="60"/>
  <c r="W77" i="60"/>
  <c r="Y77" i="60"/>
  <c r="AA77" i="60"/>
  <c r="I25" i="60"/>
  <c r="J25" i="60"/>
  <c r="K25" i="60"/>
  <c r="O77" i="60"/>
  <c r="K77" i="60"/>
  <c r="E77" i="60"/>
  <c r="W76" i="60"/>
  <c r="Y76" i="60"/>
  <c r="AA76" i="60"/>
  <c r="C25" i="60"/>
  <c r="D25" i="60"/>
  <c r="E25" i="60"/>
  <c r="O76" i="60"/>
  <c r="K76" i="60"/>
  <c r="E76" i="60"/>
  <c r="W75" i="60"/>
  <c r="Y75" i="60"/>
  <c r="AA75" i="60"/>
  <c r="O14" i="60"/>
  <c r="P14" i="60"/>
  <c r="Q14" i="60"/>
  <c r="O75" i="60"/>
  <c r="K75" i="60"/>
  <c r="E75" i="60"/>
  <c r="W74" i="60"/>
  <c r="Y74" i="60"/>
  <c r="AA74" i="60"/>
  <c r="I14" i="60"/>
  <c r="J14" i="60"/>
  <c r="K14" i="60"/>
  <c r="O74" i="60"/>
  <c r="K74" i="60"/>
  <c r="E74" i="60"/>
  <c r="W73" i="60"/>
  <c r="Y73" i="60"/>
  <c r="AA73" i="60"/>
  <c r="C14" i="60"/>
  <c r="D14" i="60"/>
  <c r="E14" i="60"/>
  <c r="O73" i="60"/>
  <c r="P73" i="60"/>
  <c r="W72" i="60"/>
  <c r="Y72" i="60"/>
  <c r="AA72" i="60"/>
  <c r="W71" i="60"/>
  <c r="Y71" i="60"/>
  <c r="AA71" i="60"/>
  <c r="W70" i="60"/>
  <c r="Y70" i="60"/>
  <c r="AA70" i="60"/>
  <c r="W69" i="60"/>
  <c r="Y69" i="60"/>
  <c r="AA69" i="60"/>
  <c r="W68" i="60"/>
  <c r="Y68" i="60"/>
  <c r="AA68" i="60"/>
  <c r="Q68" i="60"/>
  <c r="K68" i="60"/>
  <c r="W67" i="60"/>
  <c r="Y67" i="60"/>
  <c r="AA67" i="60"/>
  <c r="Q67" i="60"/>
  <c r="K67" i="60"/>
  <c r="E67" i="60"/>
  <c r="W66" i="60"/>
  <c r="Y66" i="60"/>
  <c r="AA66" i="60"/>
  <c r="Q66" i="60"/>
  <c r="K66" i="60"/>
  <c r="W65" i="60"/>
  <c r="Y65" i="60"/>
  <c r="AA65" i="60"/>
  <c r="Q65" i="60"/>
  <c r="K65" i="60"/>
  <c r="E65" i="60"/>
  <c r="W64" i="60"/>
  <c r="Y64" i="60"/>
  <c r="AA64" i="60"/>
  <c r="Q64" i="60"/>
  <c r="K64" i="60"/>
  <c r="W63" i="60"/>
  <c r="Y63" i="60"/>
  <c r="AA63" i="60"/>
  <c r="Q63" i="60"/>
  <c r="K63" i="60"/>
  <c r="W62" i="60"/>
  <c r="Y62" i="60"/>
  <c r="AA62" i="60"/>
  <c r="W61" i="60"/>
  <c r="Y61" i="60"/>
  <c r="AA61" i="60"/>
  <c r="W60" i="60"/>
  <c r="Y60" i="60"/>
  <c r="AA60" i="60"/>
  <c r="W59" i="60"/>
  <c r="Y59" i="60"/>
  <c r="AA59" i="60"/>
  <c r="W58" i="60"/>
  <c r="Y58" i="60"/>
  <c r="AA58" i="60"/>
  <c r="W57" i="60"/>
  <c r="Y57" i="60"/>
  <c r="AA57" i="60"/>
  <c r="Q57" i="60"/>
  <c r="K57" i="60"/>
  <c r="E57" i="60"/>
  <c r="W56" i="60"/>
  <c r="Y56" i="60"/>
  <c r="AA56" i="60"/>
  <c r="Q56" i="60"/>
  <c r="K56" i="60"/>
  <c r="E56" i="60"/>
  <c r="W55" i="60"/>
  <c r="Y55" i="60"/>
  <c r="AA55" i="60"/>
  <c r="Q55" i="60"/>
  <c r="W54" i="60"/>
  <c r="Y54" i="60"/>
  <c r="AA54" i="60"/>
  <c r="Q54" i="60"/>
  <c r="W53" i="60"/>
  <c r="Y53" i="60"/>
  <c r="AA53" i="60"/>
  <c r="Q53" i="60"/>
  <c r="K53" i="60"/>
  <c r="W52" i="60"/>
  <c r="Y52" i="60"/>
  <c r="AA52" i="60"/>
  <c r="Q52" i="60"/>
  <c r="E52" i="60"/>
  <c r="W51" i="60"/>
  <c r="Y51" i="60"/>
  <c r="AA51" i="60"/>
  <c r="W50" i="60"/>
  <c r="Y50" i="60"/>
  <c r="AA50" i="60"/>
  <c r="W49" i="60"/>
  <c r="Y49" i="60"/>
  <c r="AA49" i="60"/>
  <c r="W48" i="60"/>
  <c r="Y48" i="60"/>
  <c r="AA48" i="60"/>
  <c r="W47" i="60"/>
  <c r="Y47" i="60"/>
  <c r="AA47" i="60"/>
  <c r="W46" i="60"/>
  <c r="Y46" i="60"/>
  <c r="AA46" i="60"/>
  <c r="Q46" i="60"/>
  <c r="K46" i="60"/>
  <c r="E46" i="60"/>
  <c r="W45" i="60"/>
  <c r="Y45" i="60"/>
  <c r="AA45" i="60"/>
  <c r="K45" i="60"/>
  <c r="E45" i="60"/>
  <c r="W44" i="60"/>
  <c r="Y44" i="60"/>
  <c r="AA44" i="60"/>
  <c r="E44" i="60"/>
  <c r="W43" i="60"/>
  <c r="Y43" i="60"/>
  <c r="AA43" i="60"/>
  <c r="W42" i="60"/>
  <c r="Y42" i="60"/>
  <c r="AA42" i="60"/>
  <c r="W41" i="60"/>
  <c r="Y41" i="60"/>
  <c r="AA41" i="60"/>
  <c r="Q41" i="60"/>
  <c r="E41" i="60"/>
  <c r="W40" i="60"/>
  <c r="Y40" i="60"/>
  <c r="AA40" i="60"/>
  <c r="W39" i="60"/>
  <c r="Y39" i="60"/>
  <c r="AA39" i="60"/>
  <c r="W38" i="60"/>
  <c r="Y38" i="60"/>
  <c r="AA38" i="60"/>
  <c r="W37" i="60"/>
  <c r="Y37" i="60"/>
  <c r="AA37" i="60"/>
  <c r="W36" i="60"/>
  <c r="Y36" i="60"/>
  <c r="AA36" i="60"/>
  <c r="W35" i="60"/>
  <c r="Y35" i="60"/>
  <c r="AA35" i="60"/>
  <c r="Q35" i="60"/>
  <c r="K35" i="60"/>
  <c r="E35" i="60"/>
  <c r="W34" i="60"/>
  <c r="Y34" i="60"/>
  <c r="AA34" i="60"/>
  <c r="Q34" i="60"/>
  <c r="W33" i="60"/>
  <c r="Y33" i="60"/>
  <c r="AA33" i="60"/>
  <c r="Q33" i="60"/>
  <c r="W32" i="60"/>
  <c r="Y32" i="60"/>
  <c r="AA32" i="60"/>
  <c r="Q32" i="60"/>
  <c r="E32" i="60"/>
  <c r="W31" i="60"/>
  <c r="Y31" i="60"/>
  <c r="AA31" i="60"/>
  <c r="Q31" i="60"/>
  <c r="K31" i="60"/>
  <c r="E31" i="60"/>
  <c r="W30" i="60"/>
  <c r="Y30" i="60"/>
  <c r="AA30" i="60"/>
  <c r="Q30" i="60"/>
  <c r="W29" i="60"/>
  <c r="Y29" i="60"/>
  <c r="AA29" i="60"/>
  <c r="W28" i="60"/>
  <c r="Y28" i="60"/>
  <c r="AA28" i="60"/>
  <c r="W27" i="60"/>
  <c r="Y27" i="60"/>
  <c r="AA27" i="60"/>
  <c r="W26" i="60"/>
  <c r="Y26" i="60"/>
  <c r="AA26" i="60"/>
  <c r="W25" i="60"/>
  <c r="Y25" i="60"/>
  <c r="AA25" i="60"/>
  <c r="W24" i="60"/>
  <c r="Y24" i="60"/>
  <c r="AA24" i="60"/>
  <c r="Q24" i="60"/>
  <c r="E24" i="60"/>
  <c r="W23" i="60"/>
  <c r="Y23" i="60"/>
  <c r="AA23" i="60"/>
  <c r="Q23" i="60"/>
  <c r="E23" i="60"/>
  <c r="W22" i="60"/>
  <c r="Y22" i="60"/>
  <c r="AA22" i="60"/>
  <c r="Q22" i="60"/>
  <c r="E22" i="60"/>
  <c r="W21" i="60"/>
  <c r="Y21" i="60"/>
  <c r="AA21" i="60"/>
  <c r="Q21" i="60"/>
  <c r="K21" i="60"/>
  <c r="W20" i="60"/>
  <c r="Y20" i="60"/>
  <c r="AA20" i="60"/>
  <c r="Q20" i="60"/>
  <c r="K20" i="60"/>
  <c r="W19" i="60"/>
  <c r="Y19" i="60"/>
  <c r="AA19" i="60"/>
  <c r="Q19" i="60"/>
  <c r="K19" i="60"/>
  <c r="W18" i="60"/>
  <c r="Y18" i="60"/>
  <c r="AA18" i="60"/>
  <c r="W17" i="60"/>
  <c r="Y17" i="60"/>
  <c r="AA17" i="60"/>
  <c r="W16" i="60"/>
  <c r="Y16" i="60"/>
  <c r="AA16" i="60"/>
  <c r="W15" i="60"/>
  <c r="Y15" i="60"/>
  <c r="AA15" i="60"/>
  <c r="W14" i="60"/>
  <c r="Y14" i="60"/>
  <c r="AA14" i="60"/>
  <c r="W13" i="60"/>
  <c r="Y13" i="60"/>
  <c r="AA13" i="60"/>
  <c r="Q13" i="60"/>
  <c r="K13" i="60"/>
  <c r="E13" i="60"/>
  <c r="W12" i="60"/>
  <c r="Y12" i="60"/>
  <c r="AA12" i="60"/>
  <c r="Q12" i="60"/>
  <c r="K12" i="60"/>
  <c r="E12" i="60"/>
  <c r="W11" i="60"/>
  <c r="Y11" i="60"/>
  <c r="AA11" i="60"/>
  <c r="Q11" i="60"/>
  <c r="E11" i="60"/>
  <c r="W10" i="60"/>
  <c r="Y10" i="60"/>
  <c r="AA10" i="60"/>
  <c r="Q10" i="60"/>
  <c r="E10" i="60"/>
  <c r="W9" i="60"/>
  <c r="Y9" i="60"/>
  <c r="AA9" i="60"/>
  <c r="Q9" i="60"/>
  <c r="K9" i="60"/>
  <c r="E9" i="60"/>
  <c r="W8" i="60"/>
  <c r="Y8" i="60"/>
  <c r="AA8" i="60"/>
  <c r="K8" i="60"/>
  <c r="E8" i="60"/>
  <c r="W7" i="60"/>
  <c r="Y7" i="60"/>
  <c r="AA7" i="60"/>
  <c r="AB7" i="60"/>
  <c r="X7" i="60"/>
  <c r="W79" i="63"/>
  <c r="Y79" i="63"/>
  <c r="AA79" i="63"/>
  <c r="W78" i="63"/>
  <c r="Y78" i="63"/>
  <c r="AA78" i="63"/>
  <c r="AA77" i="63"/>
  <c r="W76" i="63"/>
  <c r="Y76" i="63"/>
  <c r="AA76" i="63"/>
  <c r="W75" i="63"/>
  <c r="Y75" i="63"/>
  <c r="AA75" i="63"/>
  <c r="W74" i="63"/>
  <c r="Y74" i="63"/>
  <c r="AA74" i="63"/>
  <c r="W73" i="63"/>
  <c r="Y73" i="63"/>
  <c r="AA73" i="63"/>
  <c r="W72" i="63"/>
  <c r="Y72" i="63"/>
  <c r="AA72" i="63"/>
  <c r="W71" i="63"/>
  <c r="Y71" i="63"/>
  <c r="AA71" i="63"/>
  <c r="W70" i="63"/>
  <c r="Y70" i="63"/>
  <c r="AA70" i="63"/>
  <c r="W69" i="63"/>
  <c r="Y69" i="63"/>
  <c r="AA69" i="63"/>
  <c r="W68" i="63"/>
  <c r="Y68" i="63"/>
  <c r="AA68" i="63"/>
  <c r="W67" i="63"/>
  <c r="Y67" i="63"/>
  <c r="AA67" i="63"/>
  <c r="W66" i="63"/>
  <c r="Y66" i="63"/>
  <c r="AA66" i="63"/>
  <c r="W65" i="63"/>
  <c r="Y65" i="63"/>
  <c r="AA65" i="63"/>
  <c r="W64" i="63"/>
  <c r="Y64" i="63"/>
  <c r="AA64" i="63"/>
  <c r="W63" i="63"/>
  <c r="Y63" i="63"/>
  <c r="AA63" i="63"/>
  <c r="C58" i="63"/>
  <c r="D58" i="63"/>
  <c r="E58" i="63"/>
  <c r="O63" i="63"/>
  <c r="W62" i="63"/>
  <c r="Y62" i="63"/>
  <c r="AA62" i="63"/>
  <c r="O47" i="63"/>
  <c r="P47" i="63"/>
  <c r="Q47" i="63"/>
  <c r="O62" i="63"/>
  <c r="W61" i="63"/>
  <c r="Y61" i="63"/>
  <c r="AA61" i="63"/>
  <c r="I47" i="63"/>
  <c r="J47" i="63"/>
  <c r="K47" i="63"/>
  <c r="O61" i="63"/>
  <c r="W60" i="63"/>
  <c r="Y60" i="63"/>
  <c r="AA60" i="63"/>
  <c r="C47" i="63"/>
  <c r="D47" i="63"/>
  <c r="E47" i="63"/>
  <c r="O60" i="63"/>
  <c r="W59" i="63"/>
  <c r="Y59" i="63"/>
  <c r="AA59" i="63"/>
  <c r="O36" i="63"/>
  <c r="P36" i="63"/>
  <c r="Q36" i="63"/>
  <c r="O59" i="63"/>
  <c r="W58" i="63"/>
  <c r="Y58" i="63"/>
  <c r="AA58" i="63"/>
  <c r="I36" i="63"/>
  <c r="J36" i="63"/>
  <c r="K36" i="63"/>
  <c r="O58" i="63"/>
  <c r="W57" i="63"/>
  <c r="Y57" i="63"/>
  <c r="AA57" i="63"/>
  <c r="C36" i="63"/>
  <c r="D36" i="63"/>
  <c r="E36" i="63"/>
  <c r="O57" i="63"/>
  <c r="K57" i="63"/>
  <c r="E57" i="63"/>
  <c r="W56" i="63"/>
  <c r="Y56" i="63"/>
  <c r="AA56" i="63"/>
  <c r="O25" i="63"/>
  <c r="P25" i="63"/>
  <c r="Q25" i="63"/>
  <c r="O56" i="63"/>
  <c r="E56" i="63"/>
  <c r="W55" i="63"/>
  <c r="Y55" i="63"/>
  <c r="AA55" i="63"/>
  <c r="I25" i="63"/>
  <c r="J25" i="63"/>
  <c r="K25" i="63"/>
  <c r="O55" i="63"/>
  <c r="E55" i="63"/>
  <c r="W54" i="63"/>
  <c r="Y54" i="63"/>
  <c r="AA54" i="63"/>
  <c r="C25" i="63"/>
  <c r="D25" i="63"/>
  <c r="E25" i="63"/>
  <c r="O54" i="63"/>
  <c r="E54" i="63"/>
  <c r="W53" i="63"/>
  <c r="Y53" i="63"/>
  <c r="AA53" i="63"/>
  <c r="O14" i="63"/>
  <c r="P14" i="63"/>
  <c r="Q14" i="63"/>
  <c r="O53" i="63"/>
  <c r="K53" i="63"/>
  <c r="E53" i="63"/>
  <c r="W52" i="63"/>
  <c r="Y52" i="63"/>
  <c r="AA52" i="63"/>
  <c r="I14" i="63"/>
  <c r="J14" i="63"/>
  <c r="K14" i="63"/>
  <c r="O52" i="63"/>
  <c r="K52" i="63"/>
  <c r="E52" i="63"/>
  <c r="W51" i="63"/>
  <c r="Y51" i="63"/>
  <c r="AA51" i="63"/>
  <c r="C14" i="63"/>
  <c r="D14" i="63"/>
  <c r="E14" i="63"/>
  <c r="O51" i="63"/>
  <c r="P51" i="63"/>
  <c r="W50" i="63"/>
  <c r="Y50" i="63"/>
  <c r="AA50" i="63"/>
  <c r="W49" i="63"/>
  <c r="Y49" i="63"/>
  <c r="AA49" i="63"/>
  <c r="W48" i="63"/>
  <c r="Y48" i="63"/>
  <c r="AA48" i="63"/>
  <c r="W47" i="63"/>
  <c r="Y47" i="63"/>
  <c r="AA47" i="63"/>
  <c r="W46" i="63"/>
  <c r="Y46" i="63"/>
  <c r="AA46" i="63"/>
  <c r="Q46" i="63"/>
  <c r="K46" i="63"/>
  <c r="E46" i="63"/>
  <c r="W45" i="63"/>
  <c r="Y45" i="63"/>
  <c r="AA45" i="63"/>
  <c r="Q45" i="63"/>
  <c r="K45" i="63"/>
  <c r="E45" i="63"/>
  <c r="W44" i="63"/>
  <c r="Y44" i="63"/>
  <c r="AA44" i="63"/>
  <c r="Q44" i="63"/>
  <c r="K44" i="63"/>
  <c r="W43" i="63"/>
  <c r="Y43" i="63"/>
  <c r="AA43" i="63"/>
  <c r="Q43" i="63"/>
  <c r="K43" i="63"/>
  <c r="W42" i="63"/>
  <c r="Y42" i="63"/>
  <c r="AA42" i="63"/>
  <c r="Q42" i="63"/>
  <c r="K42" i="63"/>
  <c r="E42" i="63"/>
  <c r="W41" i="63"/>
  <c r="Y41" i="63"/>
  <c r="AA41" i="63"/>
  <c r="Q41" i="63"/>
  <c r="K41" i="63"/>
  <c r="W40" i="63"/>
  <c r="Y40" i="63"/>
  <c r="AA40" i="63"/>
  <c r="W39" i="63"/>
  <c r="Y39" i="63"/>
  <c r="AA39" i="63"/>
  <c r="W38" i="63"/>
  <c r="Y38" i="63"/>
  <c r="AA38" i="63"/>
  <c r="W37" i="63"/>
  <c r="Y37" i="63"/>
  <c r="AA37" i="63"/>
  <c r="W36" i="63"/>
  <c r="Y36" i="63"/>
  <c r="AA36" i="63"/>
  <c r="W35" i="63"/>
  <c r="Y35" i="63"/>
  <c r="AA35" i="63"/>
  <c r="Q35" i="63"/>
  <c r="K35" i="63"/>
  <c r="W34" i="63"/>
  <c r="Y34" i="63"/>
  <c r="AA34" i="63"/>
  <c r="K34" i="63"/>
  <c r="W33" i="63"/>
  <c r="Y33" i="63"/>
  <c r="AA33" i="63"/>
  <c r="Q33" i="63"/>
  <c r="W32" i="63"/>
  <c r="Y32" i="63"/>
  <c r="AA32" i="63"/>
  <c r="E32" i="63"/>
  <c r="W31" i="63"/>
  <c r="Y31" i="63"/>
  <c r="AA31" i="63"/>
  <c r="K31" i="63"/>
  <c r="E31" i="63"/>
  <c r="W30" i="63"/>
  <c r="Y30" i="63"/>
  <c r="AA30" i="63"/>
  <c r="K30" i="63"/>
  <c r="W29" i="63"/>
  <c r="Y29" i="63"/>
  <c r="AA29" i="63"/>
  <c r="W28" i="63"/>
  <c r="Y28" i="63"/>
  <c r="AA28" i="63"/>
  <c r="W27" i="63"/>
  <c r="Y27" i="63"/>
  <c r="AA27" i="63"/>
  <c r="W26" i="63"/>
  <c r="Y26" i="63"/>
  <c r="AA26" i="63"/>
  <c r="W25" i="63"/>
  <c r="Y25" i="63"/>
  <c r="AA25" i="63"/>
  <c r="W24" i="63"/>
  <c r="Y24" i="63"/>
  <c r="AA24" i="63"/>
  <c r="Q24" i="63"/>
  <c r="K24" i="63"/>
  <c r="W23" i="63"/>
  <c r="Y23" i="63"/>
  <c r="AA23" i="63"/>
  <c r="Q23" i="63"/>
  <c r="K23" i="63"/>
  <c r="E23" i="63"/>
  <c r="W22" i="63"/>
  <c r="Y22" i="63"/>
  <c r="AA22" i="63"/>
  <c r="Q22" i="63"/>
  <c r="K22" i="63"/>
  <c r="W21" i="63"/>
  <c r="Y21" i="63"/>
  <c r="AA21" i="63"/>
  <c r="Q21" i="63"/>
  <c r="K21" i="63"/>
  <c r="E21" i="63"/>
  <c r="W20" i="63"/>
  <c r="Y20" i="63"/>
  <c r="AA20" i="63"/>
  <c r="Q20" i="63"/>
  <c r="K20" i="63"/>
  <c r="E20" i="63"/>
  <c r="W19" i="63"/>
  <c r="Y19" i="63"/>
  <c r="AA19" i="63"/>
  <c r="Q19" i="63"/>
  <c r="K19" i="63"/>
  <c r="E19" i="63"/>
  <c r="W18" i="63"/>
  <c r="Y18" i="63"/>
  <c r="AA18" i="63"/>
  <c r="W17" i="63"/>
  <c r="Y17" i="63"/>
  <c r="AA17" i="63"/>
  <c r="W16" i="63"/>
  <c r="Y16" i="63"/>
  <c r="AA16" i="63"/>
  <c r="W15" i="63"/>
  <c r="Y15" i="63"/>
  <c r="AA15" i="63"/>
  <c r="W14" i="63"/>
  <c r="Y14" i="63"/>
  <c r="AA14" i="63"/>
  <c r="W13" i="63"/>
  <c r="Y13" i="63"/>
  <c r="AA13" i="63"/>
  <c r="Q13" i="63"/>
  <c r="K13" i="63"/>
  <c r="E13" i="63"/>
  <c r="W12" i="63"/>
  <c r="Y12" i="63"/>
  <c r="AA12" i="63"/>
  <c r="Q12" i="63"/>
  <c r="K12" i="63"/>
  <c r="E12" i="63"/>
  <c r="W11" i="63"/>
  <c r="Y11" i="63"/>
  <c r="AA11" i="63"/>
  <c r="Q11" i="63"/>
  <c r="K11" i="63"/>
  <c r="E11" i="63"/>
  <c r="W10" i="63"/>
  <c r="Y10" i="63"/>
  <c r="AA10" i="63"/>
  <c r="Q10" i="63"/>
  <c r="K10" i="63"/>
  <c r="E10" i="63"/>
  <c r="W9" i="63"/>
  <c r="Y9" i="63"/>
  <c r="AA9" i="63"/>
  <c r="Q9" i="63"/>
  <c r="K9" i="63"/>
  <c r="W8" i="63"/>
  <c r="Y8" i="63"/>
  <c r="AA8" i="63"/>
  <c r="Q8" i="63"/>
  <c r="K8" i="63"/>
  <c r="E8" i="63"/>
  <c r="W7" i="63"/>
  <c r="Y7" i="63"/>
  <c r="AA7" i="63"/>
  <c r="AB7" i="63"/>
  <c r="Z7" i="63"/>
  <c r="X7" i="63"/>
  <c r="Q13" i="70"/>
  <c r="Z7" i="70"/>
  <c r="R14" i="70"/>
  <c r="R8" i="70"/>
  <c r="R9" i="70"/>
  <c r="R10" i="70"/>
  <c r="R11" i="70"/>
  <c r="R12" i="70"/>
  <c r="R13" i="70"/>
  <c r="R15" i="70"/>
  <c r="S14" i="70"/>
  <c r="S8" i="70"/>
  <c r="S9" i="70"/>
  <c r="S10" i="70"/>
  <c r="S11" i="70"/>
  <c r="S12" i="70"/>
  <c r="S13" i="70"/>
  <c r="S15" i="70"/>
  <c r="O14" i="70"/>
  <c r="T14" i="70"/>
  <c r="T8" i="70"/>
  <c r="T9" i="70"/>
  <c r="T10" i="70"/>
  <c r="T11" i="70"/>
  <c r="T12" i="70"/>
  <c r="T13" i="70"/>
  <c r="T15" i="70"/>
  <c r="U14" i="70"/>
  <c r="U8" i="70"/>
  <c r="U9" i="70"/>
  <c r="U10" i="70"/>
  <c r="U11" i="70"/>
  <c r="U12" i="70"/>
  <c r="U13" i="70"/>
  <c r="U15" i="70"/>
  <c r="P14" i="70"/>
  <c r="Q14" i="70"/>
  <c r="Z8" i="70"/>
  <c r="W7" i="75"/>
  <c r="F13" i="40"/>
  <c r="AF4" i="83"/>
  <c r="E19" i="61"/>
  <c r="AF3" i="83"/>
  <c r="AF5" i="83"/>
  <c r="AF6" i="83"/>
  <c r="E11" i="61"/>
  <c r="AC7" i="83"/>
  <c r="E12" i="61"/>
  <c r="AC3" i="83"/>
  <c r="E8" i="61"/>
  <c r="AC9" i="83"/>
  <c r="AC10" i="83"/>
  <c r="AC4" i="83"/>
  <c r="AC6" i="83"/>
  <c r="AC5" i="83"/>
  <c r="AC8" i="83"/>
  <c r="K31" i="61"/>
  <c r="Z20" i="83"/>
  <c r="K33" i="61"/>
  <c r="Z27" i="83"/>
  <c r="K30" i="61"/>
  <c r="Z19" i="83"/>
  <c r="Z13" i="83"/>
  <c r="Z4" i="83"/>
  <c r="Z7" i="83"/>
  <c r="Z5" i="83"/>
  <c r="Z11" i="83"/>
  <c r="Z10" i="83"/>
  <c r="Z24" i="83"/>
  <c r="Z26" i="83"/>
  <c r="Z22" i="83"/>
  <c r="Z18" i="83"/>
  <c r="Z23" i="83"/>
  <c r="Z17" i="83"/>
  <c r="Z16" i="83"/>
  <c r="Z25" i="83"/>
  <c r="Z21" i="83"/>
  <c r="Z3" i="83"/>
  <c r="Z12" i="83"/>
  <c r="Z9" i="83"/>
  <c r="Z14" i="83"/>
  <c r="Z6" i="83"/>
  <c r="Z15" i="83"/>
  <c r="Z8" i="83"/>
  <c r="K9" i="39"/>
  <c r="W33" i="83"/>
  <c r="E9" i="39"/>
  <c r="W7" i="83"/>
  <c r="E10" i="39"/>
  <c r="W8" i="83"/>
  <c r="E11" i="39"/>
  <c r="W14" i="83"/>
  <c r="E8" i="39"/>
  <c r="W6" i="83"/>
  <c r="E31" i="61"/>
  <c r="W4" i="83"/>
  <c r="E32" i="61"/>
  <c r="W15" i="83"/>
  <c r="E33" i="61"/>
  <c r="W18" i="83"/>
  <c r="E34" i="61"/>
  <c r="W5" i="83"/>
  <c r="E30" i="61"/>
  <c r="W19" i="83"/>
  <c r="Q21" i="61"/>
  <c r="W25" i="83"/>
  <c r="Q23" i="61"/>
  <c r="W17" i="83"/>
  <c r="Q19" i="61"/>
  <c r="W24" i="83"/>
  <c r="W23" i="83"/>
  <c r="W21" i="83"/>
  <c r="W16" i="83"/>
  <c r="W22" i="83"/>
  <c r="W3" i="83"/>
  <c r="W31" i="83"/>
  <c r="W35" i="83"/>
  <c r="W29" i="83"/>
  <c r="W30" i="83"/>
  <c r="W36" i="83"/>
  <c r="W32" i="83"/>
  <c r="W26" i="83"/>
  <c r="W34" i="83"/>
  <c r="W20" i="83"/>
  <c r="W27" i="83"/>
  <c r="W28" i="83"/>
  <c r="W13" i="83"/>
  <c r="W12" i="83"/>
  <c r="W11" i="83"/>
  <c r="W9" i="83"/>
  <c r="W10" i="83"/>
  <c r="T7" i="83"/>
  <c r="T4" i="83"/>
  <c r="T5" i="83"/>
  <c r="T3" i="83"/>
  <c r="T6" i="83"/>
  <c r="Q4" i="83"/>
  <c r="Q3" i="83"/>
  <c r="Q8" i="83"/>
  <c r="Q6" i="83"/>
  <c r="Q9" i="83"/>
  <c r="Q5" i="83"/>
  <c r="Q7" i="83"/>
  <c r="Q10" i="83"/>
  <c r="N4" i="83"/>
  <c r="N8" i="83"/>
  <c r="N3" i="83"/>
  <c r="N6" i="83"/>
  <c r="N7" i="83"/>
  <c r="N5" i="83"/>
  <c r="N9" i="83"/>
  <c r="K11" i="83"/>
  <c r="K10" i="83"/>
  <c r="K6" i="83"/>
  <c r="F12" i="67"/>
  <c r="K15" i="83"/>
  <c r="F13" i="67"/>
  <c r="K18" i="83"/>
  <c r="F11" i="67"/>
  <c r="K16" i="83"/>
  <c r="K14" i="83"/>
  <c r="K12" i="83"/>
  <c r="K9" i="83"/>
  <c r="K3" i="83"/>
  <c r="K17" i="83"/>
  <c r="K19" i="83"/>
  <c r="K7" i="83"/>
  <c r="K8" i="83"/>
  <c r="K4" i="83"/>
  <c r="K5" i="83"/>
  <c r="K13" i="83"/>
  <c r="H14" i="83"/>
  <c r="H12" i="83"/>
  <c r="H3" i="83"/>
  <c r="H13" i="83"/>
  <c r="H5" i="83"/>
  <c r="H4" i="83"/>
  <c r="H7" i="83"/>
  <c r="H6" i="83"/>
  <c r="H8" i="83"/>
  <c r="H10" i="83"/>
  <c r="H15" i="83"/>
  <c r="H9" i="83"/>
  <c r="H11" i="83"/>
  <c r="Q11" i="61"/>
  <c r="E17" i="83"/>
  <c r="E15" i="83"/>
  <c r="E11" i="83"/>
  <c r="E14" i="83"/>
  <c r="E4" i="83"/>
  <c r="E16" i="83"/>
  <c r="E8" i="83"/>
  <c r="E9" i="83"/>
  <c r="E7" i="83"/>
  <c r="E6" i="83"/>
  <c r="E10" i="83"/>
  <c r="E5" i="83"/>
  <c r="E13" i="83"/>
  <c r="E3" i="83"/>
  <c r="E12" i="83"/>
  <c r="B11" i="83"/>
  <c r="B8" i="83"/>
  <c r="B10" i="83"/>
  <c r="B3" i="83"/>
  <c r="B5" i="83"/>
  <c r="B6" i="83"/>
  <c r="B4" i="83"/>
  <c r="B7" i="83"/>
  <c r="B9" i="83"/>
  <c r="Q9" i="64"/>
  <c r="E18" i="82"/>
  <c r="Q10" i="64"/>
  <c r="E4" i="82"/>
  <c r="Q11" i="64"/>
  <c r="E5" i="82"/>
  <c r="Q12" i="64"/>
  <c r="E11" i="82"/>
  <c r="Q13" i="64"/>
  <c r="E17" i="82"/>
  <c r="K8" i="64"/>
  <c r="E3" i="82"/>
  <c r="Q9" i="62"/>
  <c r="E9" i="82"/>
  <c r="Q10" i="62"/>
  <c r="E13" i="82"/>
  <c r="Q11" i="62"/>
  <c r="E12" i="82"/>
  <c r="Q12" i="62"/>
  <c r="E15" i="82"/>
  <c r="Q8" i="62"/>
  <c r="E6" i="82"/>
  <c r="K9" i="62"/>
  <c r="E10" i="82"/>
  <c r="K10" i="62"/>
  <c r="E14" i="82"/>
  <c r="K12" i="62"/>
  <c r="E8" i="82"/>
  <c r="E9" i="64"/>
  <c r="B8" i="82"/>
  <c r="E10" i="64"/>
  <c r="B9" i="82"/>
  <c r="E11" i="64"/>
  <c r="B7" i="82"/>
  <c r="E12" i="64"/>
  <c r="B11" i="82"/>
  <c r="E8" i="64"/>
  <c r="B10" i="82"/>
  <c r="E9" i="62"/>
  <c r="B5" i="82"/>
  <c r="E10" i="62"/>
  <c r="B3" i="82"/>
  <c r="E11" i="62"/>
  <c r="B4" i="82"/>
  <c r="E8" i="62"/>
  <c r="B6" i="82"/>
  <c r="E9" i="77"/>
  <c r="E10" i="77"/>
  <c r="E11" i="77"/>
  <c r="E8" i="77"/>
  <c r="W8" i="65"/>
  <c r="Y8" i="65"/>
  <c r="AA8" i="65"/>
  <c r="W9" i="65"/>
  <c r="Y9" i="65"/>
  <c r="AA9" i="65"/>
  <c r="W10" i="65"/>
  <c r="Y10" i="65"/>
  <c r="AA10" i="65"/>
  <c r="W11" i="65"/>
  <c r="Y11" i="65"/>
  <c r="AA11" i="65"/>
  <c r="W12" i="65"/>
  <c r="Y12" i="65"/>
  <c r="AA12" i="65"/>
  <c r="W13" i="65"/>
  <c r="Y13" i="65"/>
  <c r="AA13" i="65"/>
  <c r="W14" i="65"/>
  <c r="Y14" i="65"/>
  <c r="AA14" i="65"/>
  <c r="W15" i="65"/>
  <c r="Y15" i="65"/>
  <c r="AA15" i="65"/>
  <c r="W16" i="65"/>
  <c r="Y16" i="65"/>
  <c r="AA16" i="65"/>
  <c r="W17" i="65"/>
  <c r="Y17" i="65"/>
  <c r="AA17" i="65"/>
  <c r="W18" i="65"/>
  <c r="Y18" i="65"/>
  <c r="AA18" i="65"/>
  <c r="Y7" i="65"/>
  <c r="W7" i="65"/>
  <c r="K13" i="65"/>
  <c r="I14" i="65"/>
  <c r="J14" i="65"/>
  <c r="K14" i="65"/>
  <c r="O16" i="65"/>
  <c r="W8" i="51"/>
  <c r="Y8" i="51"/>
  <c r="AA8" i="51"/>
  <c r="W9" i="51"/>
  <c r="Y9" i="51"/>
  <c r="AA9" i="51"/>
  <c r="W10" i="51"/>
  <c r="Y10" i="51"/>
  <c r="AA10" i="51"/>
  <c r="W11" i="51"/>
  <c r="Y11" i="51"/>
  <c r="AA11" i="51"/>
  <c r="W12" i="51"/>
  <c r="Y12" i="51"/>
  <c r="AA12" i="51"/>
  <c r="W13" i="51"/>
  <c r="Y13" i="51"/>
  <c r="AA13" i="51"/>
  <c r="W14" i="51"/>
  <c r="Y14" i="51"/>
  <c r="AA14" i="51"/>
  <c r="W15" i="51"/>
  <c r="Y15" i="51"/>
  <c r="AA15" i="51"/>
  <c r="W16" i="51"/>
  <c r="Y16" i="51"/>
  <c r="AA16" i="51"/>
  <c r="W17" i="51"/>
  <c r="Y17" i="51"/>
  <c r="AA17" i="51"/>
  <c r="W18" i="51"/>
  <c r="Y18" i="51"/>
  <c r="AA18" i="51"/>
  <c r="W19" i="51"/>
  <c r="Y19" i="51"/>
  <c r="AA19" i="51"/>
  <c r="W20" i="51"/>
  <c r="Y20" i="51"/>
  <c r="AA20" i="51"/>
  <c r="W21" i="51"/>
  <c r="Y21" i="51"/>
  <c r="AA21" i="51"/>
  <c r="W22" i="51"/>
  <c r="Y22" i="51"/>
  <c r="AA22" i="51"/>
  <c r="W23" i="51"/>
  <c r="Y23" i="51"/>
  <c r="AA23" i="51"/>
  <c r="W24" i="51"/>
  <c r="Y24" i="51"/>
  <c r="AA24" i="51"/>
  <c r="W25" i="51"/>
  <c r="Y25" i="51"/>
  <c r="AA25" i="51"/>
  <c r="W26" i="51"/>
  <c r="Y26" i="51"/>
  <c r="AA26" i="51"/>
  <c r="W27" i="51"/>
  <c r="Y27" i="51"/>
  <c r="AA27" i="51"/>
  <c r="Y7" i="51"/>
  <c r="W7" i="51"/>
  <c r="C25" i="51"/>
  <c r="D25" i="51"/>
  <c r="E25" i="51"/>
  <c r="O21" i="51"/>
  <c r="O14" i="51"/>
  <c r="P14" i="51"/>
  <c r="Q14" i="51"/>
  <c r="O20" i="51"/>
  <c r="I14" i="51"/>
  <c r="J14" i="51"/>
  <c r="K14" i="51"/>
  <c r="O19" i="51"/>
  <c r="C14" i="51"/>
  <c r="D14" i="51"/>
  <c r="E14" i="51"/>
  <c r="O18" i="51"/>
  <c r="W8" i="73"/>
  <c r="Y8" i="73"/>
  <c r="AA8" i="73"/>
  <c r="W9" i="73"/>
  <c r="Y9" i="73"/>
  <c r="AA9" i="73"/>
  <c r="W10" i="73"/>
  <c r="Y10" i="73"/>
  <c r="AA10" i="73"/>
  <c r="W11" i="73"/>
  <c r="Y11" i="73"/>
  <c r="AA11" i="73"/>
  <c r="W12" i="73"/>
  <c r="Y12" i="73"/>
  <c r="AA12" i="73"/>
  <c r="W13" i="73"/>
  <c r="Y13" i="73"/>
  <c r="AA13" i="73"/>
  <c r="W14" i="73"/>
  <c r="Y14" i="73"/>
  <c r="AA14" i="73"/>
  <c r="Y7" i="73"/>
  <c r="W7" i="73"/>
  <c r="C14" i="73"/>
  <c r="D14" i="73"/>
  <c r="E14" i="73"/>
  <c r="O7" i="73"/>
  <c r="W8" i="48"/>
  <c r="Y8" i="48"/>
  <c r="AA8" i="48"/>
  <c r="W9" i="48"/>
  <c r="Y9" i="48"/>
  <c r="AA9" i="48"/>
  <c r="W10" i="48"/>
  <c r="Y10" i="48"/>
  <c r="AA10" i="48"/>
  <c r="W11" i="48"/>
  <c r="Y11" i="48"/>
  <c r="AA11" i="48"/>
  <c r="W12" i="48"/>
  <c r="Y12" i="48"/>
  <c r="AA12" i="48"/>
  <c r="W13" i="48"/>
  <c r="Y13" i="48"/>
  <c r="AA13" i="48"/>
  <c r="W14" i="48"/>
  <c r="Y14" i="48"/>
  <c r="AA14" i="48"/>
  <c r="W15" i="48"/>
  <c r="Y15" i="48"/>
  <c r="AA15" i="48"/>
  <c r="W16" i="48"/>
  <c r="Y16" i="48"/>
  <c r="AA16" i="48"/>
  <c r="W17" i="48"/>
  <c r="Y17" i="48"/>
  <c r="AA17" i="48"/>
  <c r="W18" i="48"/>
  <c r="Y18" i="48"/>
  <c r="AA18" i="48"/>
  <c r="W19" i="48"/>
  <c r="Y19" i="48"/>
  <c r="AA19" i="48"/>
  <c r="W20" i="48"/>
  <c r="Y20" i="48"/>
  <c r="AA20" i="48"/>
  <c r="W21" i="48"/>
  <c r="Y21" i="48"/>
  <c r="AA21" i="48"/>
  <c r="W22" i="48"/>
  <c r="Y22" i="48"/>
  <c r="AA22" i="48"/>
  <c r="W23" i="48"/>
  <c r="Y23" i="48"/>
  <c r="AA23" i="48"/>
  <c r="W24" i="48"/>
  <c r="Y24" i="48"/>
  <c r="AA24" i="48"/>
  <c r="W25" i="48"/>
  <c r="Y25" i="48"/>
  <c r="AA25" i="48"/>
  <c r="W26" i="48"/>
  <c r="Y26" i="48"/>
  <c r="AA26" i="48"/>
  <c r="W27" i="48"/>
  <c r="Y27" i="48"/>
  <c r="AA27" i="48"/>
  <c r="W28" i="48"/>
  <c r="Y28" i="48"/>
  <c r="AA28" i="48"/>
  <c r="W29" i="48"/>
  <c r="Y29" i="48"/>
  <c r="AA29" i="48"/>
  <c r="W30" i="48"/>
  <c r="Y30" i="48"/>
  <c r="AA30" i="48"/>
  <c r="W31" i="48"/>
  <c r="Y31" i="48"/>
  <c r="AA31" i="48"/>
  <c r="W32" i="48"/>
  <c r="Y32" i="48"/>
  <c r="AA32" i="48"/>
  <c r="W33" i="48"/>
  <c r="Y33" i="48"/>
  <c r="AA33" i="48"/>
  <c r="W34" i="48"/>
  <c r="Y34" i="48"/>
  <c r="AA34" i="48"/>
  <c r="W35" i="48"/>
  <c r="Y35" i="48"/>
  <c r="AA35" i="48"/>
  <c r="W36" i="48"/>
  <c r="Y36" i="48"/>
  <c r="AA36" i="48"/>
  <c r="W37" i="48"/>
  <c r="Y37" i="48"/>
  <c r="AA37" i="48"/>
  <c r="W38" i="48"/>
  <c r="Y38" i="48"/>
  <c r="AA38" i="48"/>
  <c r="W39" i="48"/>
  <c r="Y39" i="48"/>
  <c r="AA39" i="48"/>
  <c r="W40" i="48"/>
  <c r="Y40" i="48"/>
  <c r="AA40" i="48"/>
  <c r="W41" i="48"/>
  <c r="Y41" i="48"/>
  <c r="AA41" i="48"/>
  <c r="W42" i="48"/>
  <c r="Y42" i="48"/>
  <c r="AA42" i="48"/>
  <c r="W43" i="48"/>
  <c r="Y43" i="48"/>
  <c r="AA43" i="48"/>
  <c r="W44" i="48"/>
  <c r="Y44" i="48"/>
  <c r="AA44" i="48"/>
  <c r="W45" i="48"/>
  <c r="Y45" i="48"/>
  <c r="AA45" i="48"/>
  <c r="W46" i="48"/>
  <c r="Y46" i="48"/>
  <c r="AA46" i="48"/>
  <c r="W47" i="48"/>
  <c r="Y47" i="48"/>
  <c r="AA47" i="48"/>
  <c r="W48" i="48"/>
  <c r="Y48" i="48"/>
  <c r="AA48" i="48"/>
  <c r="W49" i="48"/>
  <c r="Y49" i="48"/>
  <c r="AA49" i="48"/>
  <c r="W50" i="48"/>
  <c r="Y50" i="48"/>
  <c r="AA50" i="48"/>
  <c r="W51" i="48"/>
  <c r="Y51" i="48"/>
  <c r="AA51" i="48"/>
  <c r="W52" i="48"/>
  <c r="Y52" i="48"/>
  <c r="AA52" i="48"/>
  <c r="Y7" i="48"/>
  <c r="W7" i="48"/>
  <c r="I36" i="48"/>
  <c r="J36" i="48"/>
  <c r="K36" i="48"/>
  <c r="O36" i="48"/>
  <c r="C36" i="48"/>
  <c r="D36" i="48"/>
  <c r="E36" i="48"/>
  <c r="O35" i="48"/>
  <c r="O25" i="48"/>
  <c r="P25" i="48"/>
  <c r="Q25" i="48"/>
  <c r="O34" i="48"/>
  <c r="I25" i="48"/>
  <c r="J25" i="48"/>
  <c r="K25" i="48"/>
  <c r="O33" i="48"/>
  <c r="C25" i="48"/>
  <c r="D25" i="48"/>
  <c r="E25" i="48"/>
  <c r="O32" i="48"/>
  <c r="O14" i="48"/>
  <c r="P14" i="48"/>
  <c r="Q14" i="48"/>
  <c r="O31" i="48"/>
  <c r="I14" i="48"/>
  <c r="J14" i="48"/>
  <c r="K14" i="48"/>
  <c r="O30" i="48"/>
  <c r="C14" i="48"/>
  <c r="D14" i="48"/>
  <c r="E14" i="48"/>
  <c r="O29" i="48"/>
  <c r="Q12" i="65"/>
  <c r="Q8" i="65"/>
  <c r="K12" i="65"/>
  <c r="K11" i="65"/>
  <c r="K10" i="65"/>
  <c r="K9" i="65"/>
  <c r="K8" i="65"/>
  <c r="C14" i="65"/>
  <c r="D14" i="65"/>
  <c r="E14" i="65"/>
  <c r="E13" i="65"/>
  <c r="E12" i="65"/>
  <c r="E11" i="65"/>
  <c r="E10" i="65"/>
  <c r="E9" i="65"/>
  <c r="E8" i="65"/>
  <c r="K19" i="51"/>
  <c r="E24" i="51"/>
  <c r="E23" i="51"/>
  <c r="E22" i="51"/>
  <c r="E21" i="51"/>
  <c r="E20" i="51"/>
  <c r="E19" i="51"/>
  <c r="Q13" i="51"/>
  <c r="Q12" i="51"/>
  <c r="Q11" i="51"/>
  <c r="Q10" i="51"/>
  <c r="Q9" i="51"/>
  <c r="Q8" i="51"/>
  <c r="K13" i="51"/>
  <c r="K12" i="51"/>
  <c r="K11" i="51"/>
  <c r="K10" i="51"/>
  <c r="K9" i="51"/>
  <c r="K8" i="51"/>
  <c r="E13" i="51"/>
  <c r="E12" i="51"/>
  <c r="E11" i="51"/>
  <c r="E10" i="51"/>
  <c r="E9" i="51"/>
  <c r="E8" i="51"/>
  <c r="K9" i="73"/>
  <c r="K8" i="73"/>
  <c r="E13" i="73"/>
  <c r="E12" i="73"/>
  <c r="E11" i="73"/>
  <c r="E10" i="73"/>
  <c r="E9" i="73"/>
  <c r="E8" i="73"/>
  <c r="E41" i="48"/>
  <c r="K35" i="48"/>
  <c r="K34" i="48"/>
  <c r="K33" i="48"/>
  <c r="K32" i="48"/>
  <c r="K31" i="48"/>
  <c r="K30" i="48"/>
  <c r="E35" i="48"/>
  <c r="E34" i="48"/>
  <c r="E33" i="48"/>
  <c r="E32" i="48"/>
  <c r="E31" i="48"/>
  <c r="E30" i="48"/>
  <c r="Q24" i="48"/>
  <c r="Q23" i="48"/>
  <c r="Q22" i="48"/>
  <c r="Q21" i="48"/>
  <c r="Q20" i="48"/>
  <c r="Q19" i="48"/>
  <c r="K24" i="48"/>
  <c r="K23" i="48"/>
  <c r="K22" i="48"/>
  <c r="K21" i="48"/>
  <c r="K20" i="48"/>
  <c r="K19" i="48"/>
  <c r="E24" i="48"/>
  <c r="E23" i="48"/>
  <c r="E22" i="48"/>
  <c r="E21" i="48"/>
  <c r="E20" i="48"/>
  <c r="E19" i="48"/>
  <c r="Q13" i="48"/>
  <c r="Q12" i="48"/>
  <c r="Q11" i="48"/>
  <c r="Q10" i="48"/>
  <c r="Q9" i="48"/>
  <c r="Q8" i="48"/>
  <c r="K13" i="48"/>
  <c r="K12" i="48"/>
  <c r="K11" i="48"/>
  <c r="K10" i="48"/>
  <c r="K9" i="48"/>
  <c r="K8" i="48"/>
  <c r="E13" i="48"/>
  <c r="E12" i="48"/>
  <c r="E11" i="48"/>
  <c r="E10" i="48"/>
  <c r="E9" i="48"/>
  <c r="E8" i="48"/>
  <c r="W8" i="74"/>
  <c r="Y8" i="74"/>
  <c r="AA8" i="74"/>
  <c r="W9" i="74"/>
  <c r="Y9" i="74"/>
  <c r="W10" i="74"/>
  <c r="Y10" i="74"/>
  <c r="AA10" i="74"/>
  <c r="W11" i="74"/>
  <c r="Y11" i="74"/>
  <c r="AA11" i="74"/>
  <c r="W12" i="74"/>
  <c r="Y12" i="74"/>
  <c r="AA12" i="74"/>
  <c r="W13" i="74"/>
  <c r="Y13" i="74"/>
  <c r="AA13" i="74"/>
  <c r="W14" i="74"/>
  <c r="Y14" i="74"/>
  <c r="AA14" i="74"/>
  <c r="W15" i="74"/>
  <c r="Y15" i="74"/>
  <c r="AA15" i="74"/>
  <c r="W16" i="74"/>
  <c r="Y16" i="74"/>
  <c r="AA16" i="74"/>
  <c r="W17" i="74"/>
  <c r="Y17" i="74"/>
  <c r="AA17" i="74"/>
  <c r="W18" i="74"/>
  <c r="Y18" i="74"/>
  <c r="W19" i="74"/>
  <c r="Y19" i="74"/>
  <c r="AA19" i="74"/>
  <c r="W20" i="74"/>
  <c r="Y20" i="74"/>
  <c r="AA20" i="74"/>
  <c r="W21" i="74"/>
  <c r="Y21" i="74"/>
  <c r="AA21" i="74"/>
  <c r="W22" i="74"/>
  <c r="Y22" i="74"/>
  <c r="W23" i="74"/>
  <c r="Y23" i="74"/>
  <c r="AA23" i="74"/>
  <c r="Y7" i="74"/>
  <c r="W7" i="74"/>
  <c r="O14" i="74"/>
  <c r="P14" i="74"/>
  <c r="Q13" i="74"/>
  <c r="Q12" i="74"/>
  <c r="Q11" i="74"/>
  <c r="Q10" i="74"/>
  <c r="Q9" i="74"/>
  <c r="Q8" i="74"/>
  <c r="I14" i="74"/>
  <c r="J14" i="74"/>
  <c r="K13" i="74"/>
  <c r="K12" i="74"/>
  <c r="K11" i="74"/>
  <c r="K10" i="74"/>
  <c r="K9" i="74"/>
  <c r="K8" i="74"/>
  <c r="C14" i="74"/>
  <c r="D14" i="74"/>
  <c r="E13" i="74"/>
  <c r="E12" i="74"/>
  <c r="E11" i="74"/>
  <c r="E10" i="74"/>
  <c r="E9" i="74"/>
  <c r="E8" i="74"/>
  <c r="O14" i="39"/>
  <c r="P14" i="39"/>
  <c r="Q14" i="39"/>
  <c r="Q13" i="39"/>
  <c r="Q12" i="39"/>
  <c r="I14" i="39"/>
  <c r="J14" i="39"/>
  <c r="K14" i="39"/>
  <c r="K13" i="39"/>
  <c r="C14" i="39"/>
  <c r="D14" i="39"/>
  <c r="E14" i="39"/>
  <c r="E13" i="39"/>
  <c r="I14" i="71"/>
  <c r="J14" i="71"/>
  <c r="K14" i="71"/>
  <c r="K13" i="71"/>
  <c r="K12" i="71"/>
  <c r="C14" i="71"/>
  <c r="D14" i="71"/>
  <c r="E14" i="71"/>
  <c r="E13" i="71"/>
  <c r="E12" i="71"/>
  <c r="E41" i="61"/>
  <c r="I36" i="61"/>
  <c r="J36" i="61"/>
  <c r="K36" i="61"/>
  <c r="K35" i="61"/>
  <c r="K34" i="61"/>
  <c r="C36" i="61"/>
  <c r="D36" i="61"/>
  <c r="E36" i="61"/>
  <c r="O35" i="61"/>
  <c r="E35" i="61"/>
  <c r="O25" i="61"/>
  <c r="P25" i="61"/>
  <c r="Q24" i="61"/>
  <c r="I25" i="61"/>
  <c r="J25" i="61"/>
  <c r="K25" i="61"/>
  <c r="K24" i="61"/>
  <c r="K23" i="61"/>
  <c r="C25" i="61"/>
  <c r="D25" i="61"/>
  <c r="E25" i="61"/>
  <c r="O14" i="61"/>
  <c r="P14" i="61"/>
  <c r="Q14" i="61"/>
  <c r="O31" i="61"/>
  <c r="Q13" i="61"/>
  <c r="Q12" i="61"/>
  <c r="I14" i="61"/>
  <c r="J14" i="61"/>
  <c r="K14" i="61"/>
  <c r="K13" i="61"/>
  <c r="C14" i="61"/>
  <c r="D14" i="61"/>
  <c r="E14" i="61"/>
  <c r="I14" i="72"/>
  <c r="J14" i="72"/>
  <c r="K14" i="72"/>
  <c r="K13" i="72"/>
  <c r="K12" i="72"/>
  <c r="K11" i="72"/>
  <c r="K10" i="72"/>
  <c r="K9" i="72"/>
  <c r="K8" i="72"/>
  <c r="C14" i="72"/>
  <c r="D14" i="72"/>
  <c r="E14" i="72"/>
  <c r="E13" i="72"/>
  <c r="C14" i="75"/>
  <c r="D14" i="75"/>
  <c r="E13" i="75"/>
  <c r="E12" i="75"/>
  <c r="E11" i="75"/>
  <c r="E10" i="75"/>
  <c r="E9" i="75"/>
  <c r="E8" i="75"/>
  <c r="K19" i="64"/>
  <c r="E19" i="64"/>
  <c r="O14" i="64"/>
  <c r="P14" i="64"/>
  <c r="Q14" i="64"/>
  <c r="O20" i="64"/>
  <c r="I14" i="64"/>
  <c r="J14" i="64"/>
  <c r="C14" i="64"/>
  <c r="D14" i="64"/>
  <c r="E14" i="64"/>
  <c r="E19" i="62"/>
  <c r="O14" i="62"/>
  <c r="P14" i="62"/>
  <c r="Q13" i="62"/>
  <c r="I14" i="62"/>
  <c r="J14" i="62"/>
  <c r="K13" i="62"/>
  <c r="C14" i="62"/>
  <c r="D14" i="62"/>
  <c r="E13" i="62"/>
  <c r="E12" i="62"/>
  <c r="C14" i="77"/>
  <c r="D14" i="77"/>
  <c r="E14" i="77"/>
  <c r="E13" i="77"/>
  <c r="E12" i="77"/>
  <c r="Q13" i="76"/>
  <c r="R14" i="76"/>
  <c r="R8" i="76"/>
  <c r="R9" i="76"/>
  <c r="R10" i="76"/>
  <c r="R11" i="76"/>
  <c r="R12" i="76"/>
  <c r="R13" i="76"/>
  <c r="R15" i="76"/>
  <c r="S14" i="76"/>
  <c r="S8" i="76"/>
  <c r="S9" i="76"/>
  <c r="S10" i="76"/>
  <c r="S11" i="76"/>
  <c r="S12" i="76"/>
  <c r="S13" i="76"/>
  <c r="S15" i="76"/>
  <c r="O14" i="76"/>
  <c r="T14" i="76"/>
  <c r="T8" i="76"/>
  <c r="T9" i="76"/>
  <c r="T10" i="76"/>
  <c r="T11" i="76"/>
  <c r="T12" i="76"/>
  <c r="T13" i="76"/>
  <c r="T15" i="76"/>
  <c r="U14" i="76"/>
  <c r="U8" i="76"/>
  <c r="U9" i="76"/>
  <c r="U10" i="76"/>
  <c r="U11" i="76"/>
  <c r="U12" i="76"/>
  <c r="U13" i="76"/>
  <c r="U15" i="76"/>
  <c r="P14" i="76"/>
  <c r="Q14" i="76"/>
  <c r="Z8" i="76"/>
  <c r="W21" i="39"/>
  <c r="W17" i="39"/>
  <c r="W11" i="39"/>
  <c r="W10" i="39"/>
  <c r="W9" i="39"/>
  <c r="W8" i="39"/>
  <c r="W7" i="39"/>
  <c r="Y11" i="39"/>
  <c r="Y10" i="39"/>
  <c r="Y9" i="39"/>
  <c r="Y8" i="39"/>
  <c r="Y7" i="39"/>
  <c r="Y21" i="39"/>
  <c r="AA21" i="39"/>
  <c r="AA7" i="39"/>
  <c r="AA8" i="39"/>
  <c r="AA9" i="39"/>
  <c r="AA10" i="39"/>
  <c r="AA11" i="39"/>
  <c r="W12" i="39"/>
  <c r="Y12" i="39"/>
  <c r="AA12" i="39"/>
  <c r="W13" i="39"/>
  <c r="Y13" i="39"/>
  <c r="AA13" i="39"/>
  <c r="W14" i="39"/>
  <c r="Y14" i="39"/>
  <c r="AA14" i="39"/>
  <c r="W15" i="39"/>
  <c r="Y15" i="39"/>
  <c r="AA15" i="39"/>
  <c r="W16" i="39"/>
  <c r="Y16" i="39"/>
  <c r="AA16" i="39"/>
  <c r="Y17" i="39"/>
  <c r="AA17" i="39"/>
  <c r="W18" i="39"/>
  <c r="Y18" i="39"/>
  <c r="AA18" i="39"/>
  <c r="W19" i="39"/>
  <c r="Y19" i="39"/>
  <c r="AA19" i="39"/>
  <c r="W20" i="39"/>
  <c r="Y20" i="39"/>
  <c r="AA20" i="39"/>
  <c r="W22" i="39"/>
  <c r="Y22" i="39"/>
  <c r="AA22" i="39"/>
  <c r="W23" i="39"/>
  <c r="Y23" i="39"/>
  <c r="AA23" i="39"/>
  <c r="W24" i="39"/>
  <c r="Y24" i="39"/>
  <c r="AA24" i="39"/>
  <c r="W25" i="39"/>
  <c r="Y25" i="39"/>
  <c r="AA25" i="39"/>
  <c r="W26" i="39"/>
  <c r="Y26" i="39"/>
  <c r="AA26" i="39"/>
  <c r="W27" i="39"/>
  <c r="Y27" i="39"/>
  <c r="AA27" i="39"/>
  <c r="O20" i="39"/>
  <c r="O19" i="39"/>
  <c r="O18" i="39"/>
  <c r="W8" i="71"/>
  <c r="Y8" i="71"/>
  <c r="AA8" i="71"/>
  <c r="W9" i="71"/>
  <c r="Y9" i="71"/>
  <c r="AA9" i="71"/>
  <c r="W10" i="71"/>
  <c r="Y10" i="71"/>
  <c r="AA10" i="71"/>
  <c r="W11" i="71"/>
  <c r="Y11" i="71"/>
  <c r="AA11" i="71"/>
  <c r="W12" i="71"/>
  <c r="Y12" i="71"/>
  <c r="AA12" i="71"/>
  <c r="W13" i="71"/>
  <c r="Y13" i="71"/>
  <c r="AA13" i="71"/>
  <c r="W14" i="71"/>
  <c r="Y14" i="71"/>
  <c r="AA14" i="71"/>
  <c r="W15" i="71"/>
  <c r="Y15" i="71"/>
  <c r="AA15" i="71"/>
  <c r="W16" i="71"/>
  <c r="Y16" i="71"/>
  <c r="AA16" i="71"/>
  <c r="W17" i="71"/>
  <c r="Y17" i="71"/>
  <c r="AA17" i="71"/>
  <c r="W18" i="71"/>
  <c r="Y18" i="71"/>
  <c r="AA18" i="71"/>
  <c r="W7" i="71"/>
  <c r="X7" i="71"/>
  <c r="Y7" i="71"/>
  <c r="Z7" i="71"/>
  <c r="AA7" i="71"/>
  <c r="AB7" i="71"/>
  <c r="O8" i="71"/>
  <c r="W7" i="72"/>
  <c r="W8" i="72"/>
  <c r="W9" i="72"/>
  <c r="W10" i="72"/>
  <c r="W11" i="72"/>
  <c r="W12" i="72"/>
  <c r="W13" i="72"/>
  <c r="W14" i="72"/>
  <c r="W15" i="72"/>
  <c r="W16" i="72"/>
  <c r="W17" i="72"/>
  <c r="Y7" i="72"/>
  <c r="Y8" i="72"/>
  <c r="Y9" i="72"/>
  <c r="Y10" i="72"/>
  <c r="Y11" i="72"/>
  <c r="Y12" i="72"/>
  <c r="Y13" i="72"/>
  <c r="Y14" i="72"/>
  <c r="Y15" i="72"/>
  <c r="Y16" i="72"/>
  <c r="Y17" i="72"/>
  <c r="AA8" i="72"/>
  <c r="AA9" i="72"/>
  <c r="AA10" i="72"/>
  <c r="AA11" i="72"/>
  <c r="AA7" i="72"/>
  <c r="Y18" i="72"/>
  <c r="W18" i="72"/>
  <c r="AA16" i="72"/>
  <c r="AA17" i="72"/>
  <c r="AA18" i="72"/>
  <c r="G14" i="40"/>
  <c r="G8" i="40"/>
  <c r="G9" i="40"/>
  <c r="G10" i="40"/>
  <c r="G11" i="40"/>
  <c r="G12" i="40"/>
  <c r="G13" i="40"/>
  <c r="G15" i="40"/>
  <c r="H14" i="40"/>
  <c r="H8" i="40"/>
  <c r="H9" i="40"/>
  <c r="H10" i="40"/>
  <c r="H11" i="40"/>
  <c r="H12" i="40"/>
  <c r="H13" i="40"/>
  <c r="H15" i="40"/>
  <c r="D14" i="40"/>
  <c r="I14" i="40"/>
  <c r="I8" i="40"/>
  <c r="I9" i="40"/>
  <c r="I10" i="40"/>
  <c r="I11" i="40"/>
  <c r="I12" i="40"/>
  <c r="I13" i="40"/>
  <c r="I15" i="40"/>
  <c r="J14" i="40"/>
  <c r="J8" i="40"/>
  <c r="J9" i="40"/>
  <c r="J10" i="40"/>
  <c r="J11" i="40"/>
  <c r="J12" i="40"/>
  <c r="J13" i="40"/>
  <c r="J15" i="40"/>
  <c r="E14" i="40"/>
  <c r="F14" i="40"/>
  <c r="O7" i="40"/>
  <c r="W12" i="61"/>
  <c r="W11" i="61"/>
  <c r="W10" i="61"/>
  <c r="W9" i="61"/>
  <c r="W8" i="61"/>
  <c r="W7" i="61"/>
  <c r="Y12" i="61"/>
  <c r="Y11" i="61"/>
  <c r="Y10" i="61"/>
  <c r="Y9" i="61"/>
  <c r="Y8" i="61"/>
  <c r="Y7" i="61"/>
  <c r="AA7" i="61"/>
  <c r="AA8" i="61"/>
  <c r="AA9" i="61"/>
  <c r="AA10" i="61"/>
  <c r="AA11" i="61"/>
  <c r="AA12" i="61"/>
  <c r="W13" i="61"/>
  <c r="Y13" i="61"/>
  <c r="AA13" i="61"/>
  <c r="W14" i="61"/>
  <c r="Y14" i="61"/>
  <c r="AA14" i="61"/>
  <c r="W15" i="61"/>
  <c r="Y15" i="61"/>
  <c r="AA15" i="61"/>
  <c r="W16" i="61"/>
  <c r="Y16" i="61"/>
  <c r="AA16" i="61"/>
  <c r="W17" i="61"/>
  <c r="Y17" i="61"/>
  <c r="AA17" i="61"/>
  <c r="W18" i="61"/>
  <c r="Y18" i="61"/>
  <c r="AA18" i="61"/>
  <c r="W19" i="61"/>
  <c r="Y19" i="61"/>
  <c r="W20" i="61"/>
  <c r="Y20" i="61"/>
  <c r="AA20" i="61"/>
  <c r="W21" i="61"/>
  <c r="Y21" i="61"/>
  <c r="AA21" i="61"/>
  <c r="W22" i="61"/>
  <c r="Y22" i="61"/>
  <c r="AA22" i="61"/>
  <c r="W23" i="61"/>
  <c r="Y23" i="61"/>
  <c r="AA23" i="61"/>
  <c r="W24" i="61"/>
  <c r="Y24" i="61"/>
  <c r="AA24" i="61"/>
  <c r="W25" i="61"/>
  <c r="Y25" i="61"/>
  <c r="AA25" i="61"/>
  <c r="W26" i="61"/>
  <c r="Y26" i="61"/>
  <c r="AA26" i="61"/>
  <c r="W27" i="61"/>
  <c r="Y27" i="61"/>
  <c r="AA27" i="61"/>
  <c r="W28" i="61"/>
  <c r="Y28" i="61"/>
  <c r="AA28" i="61"/>
  <c r="W29" i="61"/>
  <c r="Y29" i="61"/>
  <c r="AA29" i="61"/>
  <c r="W30" i="61"/>
  <c r="Y30" i="61"/>
  <c r="AA30" i="61"/>
  <c r="W31" i="61"/>
  <c r="Y31" i="61"/>
  <c r="AA31" i="61"/>
  <c r="W33" i="61"/>
  <c r="Y33" i="61"/>
  <c r="W34" i="61"/>
  <c r="Y34" i="61"/>
  <c r="AA34" i="61"/>
  <c r="W35" i="61"/>
  <c r="Y35" i="61"/>
  <c r="W36" i="61"/>
  <c r="Y36" i="61"/>
  <c r="AA36" i="61"/>
  <c r="W37" i="61"/>
  <c r="Y37" i="61"/>
  <c r="W38" i="61"/>
  <c r="Y38" i="61"/>
  <c r="AA38" i="61"/>
  <c r="W39" i="61"/>
  <c r="Y39" i="61"/>
  <c r="AA39" i="61"/>
  <c r="W40" i="61"/>
  <c r="Y40" i="61"/>
  <c r="W41" i="61"/>
  <c r="Y41" i="61"/>
  <c r="AA41" i="61"/>
  <c r="W42" i="61"/>
  <c r="Y42" i="61"/>
  <c r="AA42" i="61"/>
  <c r="W43" i="61"/>
  <c r="Y43" i="61"/>
  <c r="AA43" i="61"/>
  <c r="W44" i="61"/>
  <c r="Y44" i="61"/>
  <c r="AA44" i="61"/>
  <c r="W45" i="61"/>
  <c r="Y45" i="61"/>
  <c r="AA45" i="61"/>
  <c r="W46" i="61"/>
  <c r="Y46" i="61"/>
  <c r="AA46" i="61"/>
  <c r="W32" i="61"/>
  <c r="Y32" i="61"/>
  <c r="AA32" i="61"/>
  <c r="W47" i="61"/>
  <c r="Y47" i="61"/>
  <c r="AA47" i="61"/>
  <c r="W48" i="61"/>
  <c r="Y48" i="61"/>
  <c r="AA48" i="61"/>
  <c r="O29" i="61"/>
  <c r="O36" i="61"/>
  <c r="O33" i="61"/>
  <c r="O32" i="61"/>
  <c r="O30" i="61"/>
  <c r="AA12" i="72"/>
  <c r="AA13" i="72"/>
  <c r="AA14" i="72"/>
  <c r="AA15" i="72"/>
  <c r="O8" i="72"/>
  <c r="W12" i="75"/>
  <c r="W11" i="75"/>
  <c r="W10" i="75"/>
  <c r="W9" i="75"/>
  <c r="W8" i="75"/>
  <c r="Y12" i="75"/>
  <c r="Y11" i="75"/>
  <c r="Y10" i="75"/>
  <c r="Y9" i="75"/>
  <c r="Y8" i="75"/>
  <c r="Y7" i="75"/>
  <c r="AA10" i="75"/>
  <c r="AA11" i="75"/>
  <c r="AA12" i="75"/>
  <c r="AA7" i="75"/>
  <c r="W13" i="75"/>
  <c r="Y13" i="75"/>
  <c r="AA13" i="75"/>
  <c r="W14" i="75"/>
  <c r="Y14" i="75"/>
  <c r="AA14" i="75"/>
  <c r="W15" i="75"/>
  <c r="Y15" i="75"/>
  <c r="AA15" i="75"/>
  <c r="W16" i="75"/>
  <c r="Y16" i="75"/>
  <c r="AA16" i="75"/>
  <c r="W17" i="75"/>
  <c r="Y17" i="75"/>
  <c r="AA17" i="75"/>
  <c r="AC14" i="67"/>
  <c r="AC8" i="67"/>
  <c r="AC9" i="67"/>
  <c r="AC10" i="67"/>
  <c r="AC11" i="67"/>
  <c r="AC12" i="67"/>
  <c r="AC13" i="67"/>
  <c r="AD14" i="67"/>
  <c r="AD8" i="67"/>
  <c r="AD9" i="67"/>
  <c r="AD10" i="67"/>
  <c r="AD11" i="67"/>
  <c r="AD12" i="67"/>
  <c r="AD13" i="67"/>
  <c r="AD15" i="67"/>
  <c r="AE14" i="67"/>
  <c r="AE8" i="67"/>
  <c r="AE9" i="67"/>
  <c r="AE10" i="67"/>
  <c r="AE11" i="67"/>
  <c r="AE12" i="67"/>
  <c r="AE13" i="67"/>
  <c r="AE15" i="67"/>
  <c r="AF14" i="67"/>
  <c r="AF8" i="67"/>
  <c r="AF9" i="67"/>
  <c r="AF10" i="67"/>
  <c r="AF11" i="67"/>
  <c r="AF12" i="67"/>
  <c r="AF13" i="67"/>
  <c r="AF15" i="67"/>
  <c r="R14" i="67"/>
  <c r="R8" i="67"/>
  <c r="R9" i="67"/>
  <c r="R10" i="67"/>
  <c r="R11" i="67"/>
  <c r="R12" i="67"/>
  <c r="R13" i="67"/>
  <c r="S14" i="67"/>
  <c r="S8" i="67"/>
  <c r="S9" i="67"/>
  <c r="S10" i="67"/>
  <c r="S11" i="67"/>
  <c r="S12" i="67"/>
  <c r="S13" i="67"/>
  <c r="T14" i="67"/>
  <c r="T8" i="67"/>
  <c r="T9" i="67"/>
  <c r="T10" i="67"/>
  <c r="T11" i="67"/>
  <c r="T12" i="67"/>
  <c r="T13" i="67"/>
  <c r="U14" i="67"/>
  <c r="U8" i="67"/>
  <c r="U9" i="67"/>
  <c r="U10" i="67"/>
  <c r="U11" i="67"/>
  <c r="U12" i="67"/>
  <c r="U13" i="67"/>
  <c r="G14" i="67"/>
  <c r="G8" i="67"/>
  <c r="G9" i="67"/>
  <c r="G10" i="67"/>
  <c r="G11" i="67"/>
  <c r="G12" i="67"/>
  <c r="G13" i="67"/>
  <c r="H14" i="67"/>
  <c r="H8" i="67"/>
  <c r="H9" i="67"/>
  <c r="H10" i="67"/>
  <c r="H11" i="67"/>
  <c r="H12" i="67"/>
  <c r="H13" i="67"/>
  <c r="I14" i="67"/>
  <c r="I8" i="67"/>
  <c r="I9" i="67"/>
  <c r="I10" i="67"/>
  <c r="I11" i="67"/>
  <c r="I12" i="67"/>
  <c r="I13" i="67"/>
  <c r="J14" i="67"/>
  <c r="J8" i="67"/>
  <c r="J9" i="67"/>
  <c r="J10" i="67"/>
  <c r="J11" i="67"/>
  <c r="J12" i="67"/>
  <c r="J13" i="67"/>
  <c r="W8" i="64"/>
  <c r="Y8" i="64"/>
  <c r="AA8" i="64"/>
  <c r="W9" i="64"/>
  <c r="Y9" i="64"/>
  <c r="AA9" i="64"/>
  <c r="W10" i="64"/>
  <c r="Y10" i="64"/>
  <c r="AA10" i="64"/>
  <c r="W11" i="64"/>
  <c r="Y11" i="64"/>
  <c r="AA11" i="64"/>
  <c r="W12" i="64"/>
  <c r="Y12" i="64"/>
  <c r="AA12" i="64"/>
  <c r="W13" i="64"/>
  <c r="Y13" i="64"/>
  <c r="AA13" i="64"/>
  <c r="W14" i="64"/>
  <c r="Y14" i="64"/>
  <c r="AA14" i="64"/>
  <c r="W15" i="64"/>
  <c r="Y15" i="64"/>
  <c r="AA15" i="64"/>
  <c r="W16" i="64"/>
  <c r="Y16" i="64"/>
  <c r="AA16" i="64"/>
  <c r="W17" i="64"/>
  <c r="Y17" i="64"/>
  <c r="AA17" i="64"/>
  <c r="W18" i="64"/>
  <c r="Y18" i="64"/>
  <c r="W19" i="64"/>
  <c r="Y19" i="64"/>
  <c r="AA19" i="64"/>
  <c r="W20" i="64"/>
  <c r="Y20" i="64"/>
  <c r="W21" i="64"/>
  <c r="Y21" i="64"/>
  <c r="W22" i="64"/>
  <c r="Y22" i="64"/>
  <c r="AA22" i="64"/>
  <c r="W23" i="64"/>
  <c r="Y23" i="64"/>
  <c r="AA23" i="64"/>
  <c r="W24" i="64"/>
  <c r="Y24" i="64"/>
  <c r="AA24" i="64"/>
  <c r="W25" i="64"/>
  <c r="Y25" i="64"/>
  <c r="W26" i="64"/>
  <c r="Y26" i="64"/>
  <c r="AA26" i="64"/>
  <c r="W27" i="64"/>
  <c r="Y27" i="64"/>
  <c r="AA27" i="64"/>
  <c r="W28" i="64"/>
  <c r="Y28" i="64"/>
  <c r="AA28" i="64"/>
  <c r="W29" i="64"/>
  <c r="Y29" i="64"/>
  <c r="AA29" i="64"/>
  <c r="W30" i="64"/>
  <c r="Y30" i="64"/>
  <c r="AA30" i="64"/>
  <c r="W31" i="64"/>
  <c r="Y31" i="64"/>
  <c r="AA31" i="64"/>
  <c r="W32" i="64"/>
  <c r="Y32" i="64"/>
  <c r="W33" i="64"/>
  <c r="Y33" i="64"/>
  <c r="AA33" i="64"/>
  <c r="W7" i="64"/>
  <c r="Y7" i="64"/>
  <c r="AA7" i="64"/>
  <c r="O18" i="64"/>
  <c r="W11" i="62"/>
  <c r="W10" i="62"/>
  <c r="W9" i="62"/>
  <c r="W8" i="62"/>
  <c r="Y11" i="62"/>
  <c r="Y10" i="62"/>
  <c r="Y9" i="62"/>
  <c r="Y8" i="62"/>
  <c r="AA9" i="62"/>
  <c r="AA10" i="62"/>
  <c r="W12" i="62"/>
  <c r="Y12" i="62"/>
  <c r="W13" i="62"/>
  <c r="Y13" i="62"/>
  <c r="AA13" i="62"/>
  <c r="W14" i="62"/>
  <c r="Y14" i="62"/>
  <c r="AA14" i="62"/>
  <c r="W15" i="62"/>
  <c r="Y15" i="62"/>
  <c r="AA15" i="62"/>
  <c r="W16" i="62"/>
  <c r="Y16" i="62"/>
  <c r="AA16" i="62"/>
  <c r="W17" i="62"/>
  <c r="Y17" i="62"/>
  <c r="W18" i="62"/>
  <c r="Y18" i="62"/>
  <c r="AA18" i="62"/>
  <c r="W19" i="62"/>
  <c r="Y19" i="62"/>
  <c r="AA19" i="62"/>
  <c r="W20" i="62"/>
  <c r="Y20" i="62"/>
  <c r="AA20" i="62"/>
  <c r="W21" i="62"/>
  <c r="Y21" i="62"/>
  <c r="AA21" i="62"/>
  <c r="W7" i="62"/>
  <c r="Y7" i="62"/>
  <c r="AA7" i="62"/>
  <c r="Y7" i="77"/>
  <c r="Y8" i="77"/>
  <c r="Y9" i="77"/>
  <c r="Y10" i="77"/>
  <c r="W7" i="77"/>
  <c r="W8" i="77"/>
  <c r="W9" i="77"/>
  <c r="W10" i="77"/>
  <c r="I7" i="77"/>
  <c r="AB9" i="53"/>
  <c r="Q10" i="53"/>
  <c r="Q9" i="53"/>
  <c r="J15" i="53"/>
  <c r="J9" i="53"/>
  <c r="J10" i="53"/>
  <c r="J11" i="53"/>
  <c r="J12" i="53"/>
  <c r="J13" i="53"/>
  <c r="J14" i="53"/>
  <c r="J16" i="53"/>
  <c r="I15" i="53"/>
  <c r="I9" i="53"/>
  <c r="I10" i="53"/>
  <c r="I11" i="53"/>
  <c r="I12" i="53"/>
  <c r="I13" i="53"/>
  <c r="I14" i="53"/>
  <c r="I16" i="53"/>
  <c r="H15" i="53"/>
  <c r="H9" i="53"/>
  <c r="H10" i="53"/>
  <c r="H11" i="53"/>
  <c r="H12" i="53"/>
  <c r="H13" i="53"/>
  <c r="H14" i="53"/>
  <c r="H16" i="53"/>
  <c r="G15" i="53"/>
  <c r="G9" i="53"/>
  <c r="G10" i="53"/>
  <c r="G11" i="53"/>
  <c r="G12" i="53"/>
  <c r="G13" i="53"/>
  <c r="G14" i="53"/>
  <c r="G16" i="53"/>
  <c r="D15" i="53"/>
  <c r="E15" i="53"/>
  <c r="F15" i="53"/>
  <c r="F14" i="53"/>
  <c r="F13" i="53"/>
  <c r="F12" i="53"/>
  <c r="F11" i="53"/>
  <c r="F10" i="53"/>
  <c r="F9" i="53"/>
  <c r="Q12" i="76"/>
  <c r="Q11" i="76"/>
  <c r="Q10" i="76"/>
  <c r="Q9" i="76"/>
  <c r="Q8" i="76"/>
  <c r="J14" i="76"/>
  <c r="J8" i="76"/>
  <c r="J9" i="76"/>
  <c r="J10" i="76"/>
  <c r="J11" i="76"/>
  <c r="J12" i="76"/>
  <c r="J13" i="76"/>
  <c r="J15" i="76"/>
  <c r="I14" i="76"/>
  <c r="I8" i="76"/>
  <c r="I9" i="76"/>
  <c r="I10" i="76"/>
  <c r="I11" i="76"/>
  <c r="I12" i="76"/>
  <c r="I13" i="76"/>
  <c r="I15" i="76"/>
  <c r="H14" i="76"/>
  <c r="H8" i="76"/>
  <c r="H9" i="76"/>
  <c r="H10" i="76"/>
  <c r="H11" i="76"/>
  <c r="H12" i="76"/>
  <c r="H13" i="76"/>
  <c r="H15" i="76"/>
  <c r="G14" i="76"/>
  <c r="G8" i="76"/>
  <c r="G9" i="76"/>
  <c r="G10" i="76"/>
  <c r="G11" i="76"/>
  <c r="G12" i="76"/>
  <c r="G13" i="76"/>
  <c r="G15" i="76"/>
  <c r="D14" i="76"/>
  <c r="E14" i="76"/>
  <c r="F14" i="76"/>
  <c r="F13" i="76"/>
  <c r="F12" i="76"/>
  <c r="F11" i="76"/>
  <c r="F10" i="76"/>
  <c r="F9" i="76"/>
  <c r="F8" i="76"/>
  <c r="F11" i="40"/>
  <c r="F10" i="40"/>
  <c r="F9" i="40"/>
  <c r="F8" i="40"/>
  <c r="Q12" i="70"/>
  <c r="Q11" i="70"/>
  <c r="Q10" i="70"/>
  <c r="Q9" i="70"/>
  <c r="Q8" i="70"/>
  <c r="J14" i="70"/>
  <c r="J8" i="70"/>
  <c r="J9" i="70"/>
  <c r="J10" i="70"/>
  <c r="J11" i="70"/>
  <c r="J12" i="70"/>
  <c r="J13" i="70"/>
  <c r="J15" i="70"/>
  <c r="I14" i="70"/>
  <c r="I8" i="70"/>
  <c r="I9" i="70"/>
  <c r="I10" i="70"/>
  <c r="I11" i="70"/>
  <c r="I12" i="70"/>
  <c r="I13" i="70"/>
  <c r="H14" i="70"/>
  <c r="H8" i="70"/>
  <c r="H9" i="70"/>
  <c r="H10" i="70"/>
  <c r="H11" i="70"/>
  <c r="H12" i="70"/>
  <c r="H13" i="70"/>
  <c r="G14" i="70"/>
  <c r="G8" i="70"/>
  <c r="G9" i="70"/>
  <c r="G10" i="70"/>
  <c r="G11" i="70"/>
  <c r="G12" i="70"/>
  <c r="G13" i="70"/>
  <c r="F13" i="70"/>
  <c r="F12" i="70"/>
  <c r="F11" i="70"/>
  <c r="F10" i="70"/>
  <c r="F9" i="70"/>
  <c r="F8" i="70"/>
  <c r="AB13" i="67"/>
  <c r="AB12" i="67"/>
  <c r="AB11" i="67"/>
  <c r="AB10" i="67"/>
  <c r="AB9" i="67"/>
  <c r="AB8" i="67"/>
  <c r="Q13" i="67"/>
  <c r="Q12" i="67"/>
  <c r="Q11" i="67"/>
  <c r="Q10" i="67"/>
  <c r="Q9" i="67"/>
  <c r="Q8" i="67"/>
  <c r="F10" i="67"/>
  <c r="F9" i="67"/>
  <c r="F8" i="67"/>
  <c r="J7" i="77"/>
  <c r="AA10" i="77"/>
  <c r="Z10" i="77"/>
  <c r="X10" i="77"/>
  <c r="AA9" i="77"/>
  <c r="Z9" i="77"/>
  <c r="X9" i="77"/>
  <c r="AA8" i="77"/>
  <c r="Z8" i="77"/>
  <c r="X8" i="77"/>
  <c r="AA7" i="77"/>
  <c r="Z7" i="77"/>
  <c r="X7" i="77"/>
  <c r="AF14" i="76"/>
  <c r="AE14" i="76"/>
  <c r="AD14" i="76"/>
  <c r="AC14" i="76"/>
  <c r="AF13" i="76"/>
  <c r="AE13" i="76"/>
  <c r="AD13" i="76"/>
  <c r="AC13" i="76"/>
  <c r="AF12" i="76"/>
  <c r="AE12" i="76"/>
  <c r="AD12" i="76"/>
  <c r="AC12" i="76"/>
  <c r="AF11" i="76"/>
  <c r="AE11" i="76"/>
  <c r="AD11" i="76"/>
  <c r="AC11" i="76"/>
  <c r="AF10" i="76"/>
  <c r="AE10" i="76"/>
  <c r="AD10" i="76"/>
  <c r="AC10" i="76"/>
  <c r="AF9" i="76"/>
  <c r="AE9" i="76"/>
  <c r="AD9" i="76"/>
  <c r="AC9" i="76"/>
  <c r="AF8" i="76"/>
  <c r="AE8" i="76"/>
  <c r="AD8" i="76"/>
  <c r="AC8" i="76"/>
  <c r="AA8" i="76"/>
  <c r="AA7" i="76"/>
  <c r="AA7" i="73"/>
  <c r="P7" i="73"/>
  <c r="G26" i="53"/>
  <c r="G20" i="53"/>
  <c r="G21" i="53"/>
  <c r="G22" i="53"/>
  <c r="G23" i="53"/>
  <c r="G24" i="53"/>
  <c r="G25" i="53"/>
  <c r="G27" i="53"/>
  <c r="H26" i="53"/>
  <c r="H20" i="53"/>
  <c r="H21" i="53"/>
  <c r="H22" i="53"/>
  <c r="H23" i="53"/>
  <c r="H24" i="53"/>
  <c r="H25" i="53"/>
  <c r="H27" i="53"/>
  <c r="I26" i="53"/>
  <c r="I20" i="53"/>
  <c r="I21" i="53"/>
  <c r="I22" i="53"/>
  <c r="I23" i="53"/>
  <c r="I24" i="53"/>
  <c r="I25" i="53"/>
  <c r="I27" i="53"/>
  <c r="J26" i="53"/>
  <c r="J20" i="53"/>
  <c r="J21" i="53"/>
  <c r="J22" i="53"/>
  <c r="J23" i="53"/>
  <c r="J24" i="53"/>
  <c r="J25" i="53"/>
  <c r="J27" i="53"/>
  <c r="P8" i="72"/>
  <c r="P7" i="72"/>
  <c r="P8" i="71"/>
  <c r="P7" i="71"/>
  <c r="AF14" i="70"/>
  <c r="AE14" i="70"/>
  <c r="AD14" i="70"/>
  <c r="AC14" i="70"/>
  <c r="AF13" i="70"/>
  <c r="AE13" i="70"/>
  <c r="AD13" i="70"/>
  <c r="AC13" i="70"/>
  <c r="AF12" i="70"/>
  <c r="AE12" i="70"/>
  <c r="AD12" i="70"/>
  <c r="AC12" i="70"/>
  <c r="AF11" i="70"/>
  <c r="AE11" i="70"/>
  <c r="AD11" i="70"/>
  <c r="AC11" i="70"/>
  <c r="AF10" i="70"/>
  <c r="AE10" i="70"/>
  <c r="AD10" i="70"/>
  <c r="AC10" i="70"/>
  <c r="AF9" i="70"/>
  <c r="AE9" i="70"/>
  <c r="AD9" i="70"/>
  <c r="AC9" i="70"/>
  <c r="AF8" i="70"/>
  <c r="AE8" i="70"/>
  <c r="AD8" i="70"/>
  <c r="AC8" i="70"/>
  <c r="AA7" i="65"/>
  <c r="AF15" i="53"/>
  <c r="AF9" i="53"/>
  <c r="AF10" i="53"/>
  <c r="AF11" i="53"/>
  <c r="AF12" i="53"/>
  <c r="AF13" i="53"/>
  <c r="AF14" i="53"/>
  <c r="AF16" i="53"/>
  <c r="AE15" i="53"/>
  <c r="AE9" i="53"/>
  <c r="AE10" i="53"/>
  <c r="AE11" i="53"/>
  <c r="AE12" i="53"/>
  <c r="AE13" i="53"/>
  <c r="AE14" i="53"/>
  <c r="AE16" i="53"/>
  <c r="AD15" i="53"/>
  <c r="AD9" i="53"/>
  <c r="AD10" i="53"/>
  <c r="AD11" i="53"/>
  <c r="AD12" i="53"/>
  <c r="AD13" i="53"/>
  <c r="AD14" i="53"/>
  <c r="AD16" i="53"/>
  <c r="AC15" i="53"/>
  <c r="AC9" i="53"/>
  <c r="AC10" i="53"/>
  <c r="AC11" i="53"/>
  <c r="AC12" i="53"/>
  <c r="AC13" i="53"/>
  <c r="AC14" i="53"/>
  <c r="AC16" i="53"/>
  <c r="U15" i="53"/>
  <c r="U9" i="53"/>
  <c r="U10" i="53"/>
  <c r="U11" i="53"/>
  <c r="U12" i="53"/>
  <c r="U13" i="53"/>
  <c r="U14" i="53"/>
  <c r="U16" i="53"/>
  <c r="T15" i="53"/>
  <c r="T16" i="53"/>
  <c r="S15" i="53"/>
  <c r="S9" i="53"/>
  <c r="S10" i="53"/>
  <c r="S11" i="53"/>
  <c r="S12" i="53"/>
  <c r="S13" i="53"/>
  <c r="S14" i="53"/>
  <c r="S16" i="53"/>
  <c r="R15" i="53"/>
  <c r="R16" i="53"/>
  <c r="T14" i="53"/>
  <c r="R14" i="53"/>
  <c r="T13" i="53"/>
  <c r="R13" i="53"/>
  <c r="T12" i="53"/>
  <c r="R12" i="53"/>
  <c r="T11" i="53"/>
  <c r="R11" i="53"/>
  <c r="T10" i="53"/>
  <c r="R10" i="53"/>
  <c r="T9" i="53"/>
  <c r="R9" i="53"/>
  <c r="AA7" i="51"/>
  <c r="AA7" i="48"/>
  <c r="P7" i="40"/>
  <c r="AF14" i="40"/>
  <c r="AF8" i="40"/>
  <c r="AF9" i="40"/>
  <c r="AF10" i="40"/>
  <c r="AF11" i="40"/>
  <c r="AF12" i="40"/>
  <c r="AF13" i="40"/>
  <c r="AE14" i="40"/>
  <c r="AE8" i="40"/>
  <c r="AE9" i="40"/>
  <c r="AE10" i="40"/>
  <c r="AE11" i="40"/>
  <c r="AE12" i="40"/>
  <c r="AE13" i="40"/>
  <c r="AD14" i="40"/>
  <c r="AD8" i="40"/>
  <c r="AD9" i="40"/>
  <c r="AD10" i="40"/>
  <c r="AD11" i="40"/>
  <c r="AD12" i="40"/>
  <c r="AD13" i="40"/>
  <c r="AC14" i="40"/>
  <c r="AC8" i="40"/>
  <c r="AC9" i="40"/>
  <c r="AC10" i="40"/>
  <c r="AC11" i="40"/>
  <c r="AC12" i="40"/>
  <c r="AC13" i="40"/>
  <c r="U14" i="40"/>
  <c r="U8" i="40"/>
  <c r="U9" i="40"/>
  <c r="U10" i="40"/>
  <c r="U11" i="40"/>
  <c r="U12" i="40"/>
  <c r="U13" i="40"/>
  <c r="T14" i="40"/>
  <c r="T9" i="40"/>
  <c r="T13" i="40"/>
  <c r="T10" i="40"/>
  <c r="T11" i="40"/>
  <c r="T12" i="40"/>
  <c r="T8" i="40"/>
  <c r="S14" i="40"/>
  <c r="S8" i="40"/>
  <c r="S9" i="40"/>
  <c r="S10" i="40"/>
  <c r="S11" i="40"/>
  <c r="S12" i="40"/>
  <c r="S13" i="40"/>
  <c r="R14" i="40"/>
  <c r="R9" i="40"/>
  <c r="R13" i="40"/>
  <c r="R10" i="40"/>
  <c r="R11" i="40"/>
  <c r="R12" i="40"/>
  <c r="R8" i="40"/>
  <c r="P20" i="39"/>
  <c r="P19" i="39"/>
  <c r="P18" i="39"/>
  <c r="AB9" i="77"/>
  <c r="AB10" i="77"/>
  <c r="AB20" i="39"/>
  <c r="AB19" i="39"/>
  <c r="AB18" i="39"/>
  <c r="AB17" i="39"/>
  <c r="AB16" i="39"/>
  <c r="AB15" i="39"/>
  <c r="AB14" i="39"/>
  <c r="AB13" i="39"/>
  <c r="AB12" i="39"/>
  <c r="AB11" i="39"/>
  <c r="AB10" i="39"/>
  <c r="AB9" i="39"/>
  <c r="AB8" i="39"/>
  <c r="AB7" i="77"/>
  <c r="AB8" i="77"/>
  <c r="Z13" i="62"/>
  <c r="X9" i="62"/>
  <c r="X13" i="62"/>
  <c r="X17" i="62"/>
  <c r="X21" i="62"/>
  <c r="X8" i="62"/>
  <c r="X25" i="64"/>
  <c r="Z8" i="75"/>
  <c r="Z9" i="75"/>
  <c r="Z10" i="75"/>
  <c r="Z12" i="75"/>
  <c r="Z13" i="75"/>
  <c r="Z14" i="75"/>
  <c r="Z15" i="75"/>
  <c r="Z16" i="75"/>
  <c r="Z17" i="75"/>
  <c r="AB17" i="72"/>
  <c r="AB16" i="72"/>
  <c r="AB15" i="72"/>
  <c r="AB14" i="72"/>
  <c r="AB13" i="72"/>
  <c r="AB12" i="72"/>
  <c r="AB11" i="72"/>
  <c r="AB10" i="72"/>
  <c r="AB9" i="72"/>
  <c r="AB8" i="72"/>
  <c r="Z10" i="72"/>
  <c r="Z9" i="72"/>
  <c r="Z8" i="72"/>
  <c r="Z7" i="72"/>
  <c r="X10" i="72"/>
  <c r="X9" i="72"/>
  <c r="X8" i="72"/>
  <c r="X7" i="72"/>
  <c r="X18" i="72"/>
  <c r="Z18" i="72"/>
  <c r="AB18" i="72"/>
  <c r="AB7" i="72"/>
  <c r="Z14" i="72"/>
  <c r="Z13" i="72"/>
  <c r="Z12" i="72"/>
  <c r="Z11" i="72"/>
  <c r="X14" i="72"/>
  <c r="X13" i="72"/>
  <c r="X12" i="72"/>
  <c r="X11" i="72"/>
  <c r="X41" i="61"/>
  <c r="AB17" i="71"/>
  <c r="AB16" i="71"/>
  <c r="AB15" i="71"/>
  <c r="AB14" i="71"/>
  <c r="AB13" i="71"/>
  <c r="AB12" i="71"/>
  <c r="AB11" i="71"/>
  <c r="AB10" i="71"/>
  <c r="AB9" i="71"/>
  <c r="AB8" i="71"/>
  <c r="AB18" i="71"/>
  <c r="Z8" i="71"/>
  <c r="Z9" i="71"/>
  <c r="Z10" i="71"/>
  <c r="Z11" i="71"/>
  <c r="Z12" i="71"/>
  <c r="Z13" i="71"/>
  <c r="Z14" i="71"/>
  <c r="Z15" i="71"/>
  <c r="Z16" i="71"/>
  <c r="Z17" i="71"/>
  <c r="Z18" i="71"/>
  <c r="X8" i="71"/>
  <c r="X9" i="71"/>
  <c r="X10" i="71"/>
  <c r="X11" i="71"/>
  <c r="X12" i="71"/>
  <c r="X13" i="71"/>
  <c r="X14" i="71"/>
  <c r="X15" i="71"/>
  <c r="X16" i="71"/>
  <c r="X17" i="71"/>
  <c r="X18" i="71"/>
  <c r="AB7" i="39"/>
  <c r="AB27" i="39"/>
  <c r="AB26" i="39"/>
  <c r="AB25" i="39"/>
  <c r="AB24" i="39"/>
  <c r="AB23" i="39"/>
  <c r="AB22" i="39"/>
  <c r="AB21" i="39"/>
  <c r="Z8" i="39"/>
  <c r="Z9" i="39"/>
  <c r="Z10" i="39"/>
  <c r="Z11" i="39"/>
  <c r="Z12" i="39"/>
  <c r="Z13" i="39"/>
  <c r="Z14" i="39"/>
  <c r="Z15" i="39"/>
  <c r="Z16" i="39"/>
  <c r="Z17" i="39"/>
  <c r="Z18" i="39"/>
  <c r="Z19" i="39"/>
  <c r="Z20" i="39"/>
  <c r="Z21" i="39"/>
  <c r="Z22" i="39"/>
  <c r="Z23" i="39"/>
  <c r="Z24" i="39"/>
  <c r="Z25" i="39"/>
  <c r="Z26" i="39"/>
  <c r="Z27" i="39"/>
  <c r="X8" i="39"/>
  <c r="X9" i="39"/>
  <c r="X10" i="39"/>
  <c r="X11" i="39"/>
  <c r="X12" i="39"/>
  <c r="X13" i="39"/>
  <c r="X14" i="39"/>
  <c r="X15" i="39"/>
  <c r="X16" i="39"/>
  <c r="X17" i="39"/>
  <c r="X18" i="39"/>
  <c r="X19" i="39"/>
  <c r="X20" i="39"/>
  <c r="X21" i="39"/>
  <c r="X22" i="39"/>
  <c r="X23" i="39"/>
  <c r="X24" i="39"/>
  <c r="X25" i="39"/>
  <c r="X26" i="39"/>
  <c r="X27" i="39"/>
  <c r="Z7" i="39"/>
  <c r="X7" i="39"/>
  <c r="Z7" i="75"/>
  <c r="Z17" i="72"/>
  <c r="Z16" i="72"/>
  <c r="Z15" i="72"/>
  <c r="X17" i="72"/>
  <c r="X16" i="72"/>
  <c r="X15" i="72"/>
  <c r="Z19" i="74"/>
  <c r="X22" i="74"/>
  <c r="P29" i="48"/>
  <c r="P36" i="48"/>
  <c r="P35" i="48"/>
  <c r="P34" i="48"/>
  <c r="P33" i="48"/>
  <c r="P32" i="48"/>
  <c r="P31" i="48"/>
  <c r="P30" i="48"/>
  <c r="AB7" i="48"/>
  <c r="AB51" i="48"/>
  <c r="AB50" i="48"/>
  <c r="AB49" i="48"/>
  <c r="AB48" i="48"/>
  <c r="AB47" i="48"/>
  <c r="AB46" i="48"/>
  <c r="AB45" i="48"/>
  <c r="AB44" i="48"/>
  <c r="AB43" i="48"/>
  <c r="AB42" i="48"/>
  <c r="AB41" i="48"/>
  <c r="AB40" i="48"/>
  <c r="AB39" i="48"/>
  <c r="AB38" i="48"/>
  <c r="AB37" i="48"/>
  <c r="AB36" i="48"/>
  <c r="AB35" i="48"/>
  <c r="AB34" i="48"/>
  <c r="AB33" i="48"/>
  <c r="AB32" i="48"/>
  <c r="AB31" i="48"/>
  <c r="AB30" i="48"/>
  <c r="AB29" i="48"/>
  <c r="AB28" i="48"/>
  <c r="AB27" i="48"/>
  <c r="AB26" i="48"/>
  <c r="AB25" i="48"/>
  <c r="AB24" i="48"/>
  <c r="AB23" i="48"/>
  <c r="AB22" i="48"/>
  <c r="AB21" i="48"/>
  <c r="AB20" i="48"/>
  <c r="AB19" i="48"/>
  <c r="AB18" i="48"/>
  <c r="AB17" i="48"/>
  <c r="AB16" i="48"/>
  <c r="AB15" i="48"/>
  <c r="AB14" i="48"/>
  <c r="AB13" i="48"/>
  <c r="AB12" i="48"/>
  <c r="AB11" i="48"/>
  <c r="AB10" i="48"/>
  <c r="AB9" i="48"/>
  <c r="AB8" i="48"/>
  <c r="AB52" i="48"/>
  <c r="Z7" i="48"/>
  <c r="Z8" i="48"/>
  <c r="Z9" i="48"/>
  <c r="Z10" i="48"/>
  <c r="Z11" i="48"/>
  <c r="Z12" i="48"/>
  <c r="Z13" i="48"/>
  <c r="Z14" i="48"/>
  <c r="Z15" i="48"/>
  <c r="Z16" i="48"/>
  <c r="Z17" i="48"/>
  <c r="Z18" i="48"/>
  <c r="Z19" i="48"/>
  <c r="Z20" i="48"/>
  <c r="Z21" i="48"/>
  <c r="Z22" i="48"/>
  <c r="Z23" i="48"/>
  <c r="Z24" i="48"/>
  <c r="Z25" i="48"/>
  <c r="Z26" i="48"/>
  <c r="Z27" i="48"/>
  <c r="Z28" i="48"/>
  <c r="Z29" i="48"/>
  <c r="Z30" i="48"/>
  <c r="Z31" i="48"/>
  <c r="Z32" i="48"/>
  <c r="Z33" i="48"/>
  <c r="Z34" i="48"/>
  <c r="Z35" i="48"/>
  <c r="Z36" i="48"/>
  <c r="Z37" i="48"/>
  <c r="Z38" i="48"/>
  <c r="Z39" i="48"/>
  <c r="Z40" i="48"/>
  <c r="Z41" i="48"/>
  <c r="Z42" i="48"/>
  <c r="Z43" i="48"/>
  <c r="Z44" i="48"/>
  <c r="Z45" i="48"/>
  <c r="Z46" i="48"/>
  <c r="Z47" i="48"/>
  <c r="Z48" i="48"/>
  <c r="Z49" i="48"/>
  <c r="Z50" i="48"/>
  <c r="Z51" i="48"/>
  <c r="Z52" i="48"/>
  <c r="X7" i="48"/>
  <c r="X8" i="48"/>
  <c r="X9" i="48"/>
  <c r="X10" i="48"/>
  <c r="X11" i="48"/>
  <c r="X12" i="48"/>
  <c r="X13" i="48"/>
  <c r="X14" i="48"/>
  <c r="X15" i="48"/>
  <c r="X16" i="48"/>
  <c r="X17" i="48"/>
  <c r="X18" i="48"/>
  <c r="X19" i="48"/>
  <c r="X20" i="48"/>
  <c r="X21" i="48"/>
  <c r="X22" i="48"/>
  <c r="X23" i="48"/>
  <c r="X24" i="48"/>
  <c r="X25" i="48"/>
  <c r="X26" i="48"/>
  <c r="X27" i="48"/>
  <c r="X28" i="48"/>
  <c r="X29" i="48"/>
  <c r="X30" i="48"/>
  <c r="X31" i="48"/>
  <c r="X32" i="48"/>
  <c r="X33" i="48"/>
  <c r="X34" i="48"/>
  <c r="X35" i="48"/>
  <c r="X36" i="48"/>
  <c r="X37" i="48"/>
  <c r="X38" i="48"/>
  <c r="X39" i="48"/>
  <c r="X40" i="48"/>
  <c r="X41" i="48"/>
  <c r="X42" i="48"/>
  <c r="X43" i="48"/>
  <c r="X44" i="48"/>
  <c r="X45" i="48"/>
  <c r="X46" i="48"/>
  <c r="X47" i="48"/>
  <c r="X48" i="48"/>
  <c r="X49" i="48"/>
  <c r="X50" i="48"/>
  <c r="X51" i="48"/>
  <c r="X52" i="48"/>
  <c r="AB7" i="73"/>
  <c r="AB14" i="73"/>
  <c r="AB13" i="73"/>
  <c r="AB12" i="73"/>
  <c r="AB11" i="73"/>
  <c r="AB10" i="73"/>
  <c r="AB9" i="73"/>
  <c r="AB8" i="73"/>
  <c r="Z7" i="73"/>
  <c r="Z8" i="73"/>
  <c r="Z9" i="73"/>
  <c r="Z10" i="73"/>
  <c r="Z11" i="73"/>
  <c r="Z12" i="73"/>
  <c r="Z13" i="73"/>
  <c r="Z14" i="73"/>
  <c r="X7" i="73"/>
  <c r="X8" i="73"/>
  <c r="X9" i="73"/>
  <c r="X10" i="73"/>
  <c r="X11" i="73"/>
  <c r="X12" i="73"/>
  <c r="X13" i="73"/>
  <c r="X14" i="73"/>
  <c r="P18" i="51"/>
  <c r="P21" i="51"/>
  <c r="P20" i="51"/>
  <c r="P19" i="51"/>
  <c r="AB7" i="51"/>
  <c r="AB27" i="51"/>
  <c r="AB26" i="51"/>
  <c r="AB25" i="51"/>
  <c r="AB24" i="51"/>
  <c r="AB23" i="51"/>
  <c r="AB22" i="51"/>
  <c r="AB21" i="51"/>
  <c r="AB20" i="51"/>
  <c r="AB19" i="51"/>
  <c r="AB18" i="51"/>
  <c r="AB17" i="51"/>
  <c r="AB16" i="51"/>
  <c r="AB15" i="51"/>
  <c r="AB14" i="51"/>
  <c r="AB13" i="51"/>
  <c r="AB12" i="51"/>
  <c r="AB11" i="51"/>
  <c r="AB10" i="51"/>
  <c r="AB9" i="51"/>
  <c r="AB8" i="51"/>
  <c r="Z7" i="51"/>
  <c r="Z8" i="51"/>
  <c r="Z9" i="51"/>
  <c r="Z10" i="51"/>
  <c r="Z11" i="51"/>
  <c r="Z12" i="51"/>
  <c r="Z13" i="51"/>
  <c r="Z14" i="51"/>
  <c r="Z15" i="51"/>
  <c r="Z16" i="51"/>
  <c r="Z17" i="51"/>
  <c r="Z18" i="51"/>
  <c r="Z19" i="51"/>
  <c r="Z20" i="51"/>
  <c r="Z21" i="51"/>
  <c r="Z22" i="51"/>
  <c r="Z23" i="51"/>
  <c r="Z24" i="51"/>
  <c r="Z25" i="51"/>
  <c r="Z26" i="51"/>
  <c r="Z27" i="51"/>
  <c r="X7" i="51"/>
  <c r="X8" i="51"/>
  <c r="X9" i="51"/>
  <c r="X10" i="51"/>
  <c r="X11" i="51"/>
  <c r="X12" i="51"/>
  <c r="X13" i="51"/>
  <c r="X14" i="51"/>
  <c r="X15" i="51"/>
  <c r="X16" i="51"/>
  <c r="X17" i="51"/>
  <c r="X18" i="51"/>
  <c r="X19" i="51"/>
  <c r="X20" i="51"/>
  <c r="X21" i="51"/>
  <c r="X22" i="51"/>
  <c r="X23" i="51"/>
  <c r="X24" i="51"/>
  <c r="X25" i="51"/>
  <c r="X26" i="51"/>
  <c r="X27" i="51"/>
  <c r="P16" i="65"/>
  <c r="AB7" i="65"/>
  <c r="AB18" i="65"/>
  <c r="AB17" i="65"/>
  <c r="AB16" i="65"/>
  <c r="AB15" i="65"/>
  <c r="AB14" i="65"/>
  <c r="AB13" i="65"/>
  <c r="AB12" i="65"/>
  <c r="AB11" i="65"/>
  <c r="AB10" i="65"/>
  <c r="AB9" i="65"/>
  <c r="AB8" i="65"/>
  <c r="Z7" i="65"/>
  <c r="Z8" i="65"/>
  <c r="Z9" i="65"/>
  <c r="Z10" i="65"/>
  <c r="Z11" i="65"/>
  <c r="Z12" i="65"/>
  <c r="Z13" i="65"/>
  <c r="Z14" i="65"/>
  <c r="Z15" i="65"/>
  <c r="Z16" i="65"/>
  <c r="Z17" i="65"/>
  <c r="Z18" i="65"/>
  <c r="X7" i="65"/>
  <c r="X8" i="65"/>
  <c r="X9" i="65"/>
  <c r="X10" i="65"/>
  <c r="X11" i="65"/>
  <c r="X12" i="65"/>
  <c r="X13" i="65"/>
  <c r="X14" i="65"/>
  <c r="X15" i="65"/>
  <c r="X16" i="65"/>
  <c r="X17" i="65"/>
  <c r="X18" i="65"/>
  <c r="I15" i="67"/>
  <c r="J15" i="67"/>
  <c r="T15" i="67"/>
  <c r="U15" i="67"/>
  <c r="P14" i="67"/>
  <c r="AA14" i="67"/>
  <c r="Z21" i="62"/>
  <c r="AA11" i="62"/>
  <c r="Z17" i="62"/>
  <c r="Z9" i="62"/>
  <c r="E14" i="62"/>
  <c r="O18" i="62"/>
  <c r="Z11" i="62"/>
  <c r="Z7" i="62"/>
  <c r="Z18" i="62"/>
  <c r="Z14" i="62"/>
  <c r="Z10" i="62"/>
  <c r="AA12" i="62"/>
  <c r="K14" i="62"/>
  <c r="O19" i="62"/>
  <c r="Q14" i="62"/>
  <c r="O20" i="62"/>
  <c r="P20" i="62"/>
  <c r="Z20" i="62"/>
  <c r="Z16" i="62"/>
  <c r="Z12" i="62"/>
  <c r="Z8" i="62"/>
  <c r="Z19" i="62"/>
  <c r="Z15" i="62"/>
  <c r="AA17" i="62"/>
  <c r="P18" i="62"/>
  <c r="X25" i="61"/>
  <c r="X9" i="61"/>
  <c r="X17" i="61"/>
  <c r="AA33" i="61"/>
  <c r="Q25" i="61"/>
  <c r="O34" i="61"/>
  <c r="X45" i="61"/>
  <c r="X29" i="61"/>
  <c r="X13" i="61"/>
  <c r="X37" i="61"/>
  <c r="X21" i="61"/>
  <c r="X7" i="61"/>
  <c r="X33" i="61"/>
  <c r="X46" i="61"/>
  <c r="X42" i="61"/>
  <c r="X38" i="61"/>
  <c r="X34" i="61"/>
  <c r="X30" i="61"/>
  <c r="X26" i="61"/>
  <c r="X22" i="61"/>
  <c r="X18" i="61"/>
  <c r="X14" i="61"/>
  <c r="X10" i="61"/>
  <c r="X44" i="61"/>
  <c r="X40" i="61"/>
  <c r="X36" i="61"/>
  <c r="X32" i="61"/>
  <c r="X28" i="61"/>
  <c r="X24" i="61"/>
  <c r="X20" i="61"/>
  <c r="X16" i="61"/>
  <c r="X12" i="61"/>
  <c r="X8" i="61"/>
  <c r="X48" i="61"/>
  <c r="X47" i="61"/>
  <c r="X43" i="61"/>
  <c r="X39" i="61"/>
  <c r="X35" i="61"/>
  <c r="X31" i="61"/>
  <c r="X27" i="61"/>
  <c r="X23" i="61"/>
  <c r="X19" i="61"/>
  <c r="X15" i="61"/>
  <c r="X11" i="61"/>
  <c r="AA25" i="64"/>
  <c r="X29" i="64"/>
  <c r="X13" i="64"/>
  <c r="X33" i="64"/>
  <c r="X21" i="64"/>
  <c r="X17" i="64"/>
  <c r="AA18" i="64"/>
  <c r="K14" i="64"/>
  <c r="O19" i="64"/>
  <c r="H15" i="67"/>
  <c r="G15" i="67"/>
  <c r="D14" i="67"/>
  <c r="X10" i="64"/>
  <c r="AC15" i="67"/>
  <c r="Z14" i="67"/>
  <c r="AB14" i="67"/>
  <c r="O19" i="67"/>
  <c r="X32" i="64"/>
  <c r="X24" i="64"/>
  <c r="X16" i="64"/>
  <c r="X12" i="64"/>
  <c r="X8" i="64"/>
  <c r="X7" i="64"/>
  <c r="X20" i="64"/>
  <c r="X31" i="64"/>
  <c r="X27" i="64"/>
  <c r="X23" i="64"/>
  <c r="X19" i="64"/>
  <c r="X15" i="64"/>
  <c r="X11" i="64"/>
  <c r="AA32" i="64"/>
  <c r="X28" i="64"/>
  <c r="X30" i="64"/>
  <c r="X26" i="64"/>
  <c r="X22" i="64"/>
  <c r="X18" i="64"/>
  <c r="X14" i="64"/>
  <c r="R15" i="67"/>
  <c r="S15" i="67"/>
  <c r="O14" i="67"/>
  <c r="Q14" i="67"/>
  <c r="O18" i="67"/>
  <c r="Z31" i="64"/>
  <c r="Z15" i="64"/>
  <c r="Z23" i="64"/>
  <c r="Z19" i="64"/>
  <c r="AA21" i="64"/>
  <c r="Z27" i="64"/>
  <c r="Z11" i="64"/>
  <c r="Z9" i="64"/>
  <c r="Z32" i="64"/>
  <c r="Z28" i="64"/>
  <c r="Z24" i="64"/>
  <c r="Z20" i="64"/>
  <c r="Z16" i="64"/>
  <c r="Z12" i="64"/>
  <c r="Z8" i="64"/>
  <c r="AA20" i="64"/>
  <c r="Z30" i="64"/>
  <c r="Z26" i="64"/>
  <c r="Z22" i="64"/>
  <c r="Z18" i="64"/>
  <c r="Z14" i="64"/>
  <c r="Z10" i="64"/>
  <c r="Z7" i="64"/>
  <c r="Z33" i="64"/>
  <c r="Z29" i="64"/>
  <c r="Z25" i="64"/>
  <c r="Z21" i="64"/>
  <c r="Z17" i="64"/>
  <c r="Z13" i="64"/>
  <c r="AB17" i="64"/>
  <c r="AB13" i="64"/>
  <c r="AB31" i="64"/>
  <c r="AB16" i="64"/>
  <c r="AB20" i="64"/>
  <c r="AB24" i="64"/>
  <c r="AB28" i="64"/>
  <c r="AB32" i="64"/>
  <c r="AB7" i="64"/>
  <c r="AB10" i="64"/>
  <c r="AB14" i="64"/>
  <c r="AB18" i="64"/>
  <c r="AB22" i="64"/>
  <c r="AB26" i="64"/>
  <c r="AB30" i="64"/>
  <c r="AB11" i="64"/>
  <c r="AB15" i="64"/>
  <c r="AB19" i="64"/>
  <c r="AB23" i="64"/>
  <c r="AB27" i="64"/>
  <c r="P20" i="64"/>
  <c r="P19" i="64"/>
  <c r="P18" i="64"/>
  <c r="Z7" i="61"/>
  <c r="Z31" i="61"/>
  <c r="Z47" i="61"/>
  <c r="AA19" i="61"/>
  <c r="Z23" i="61"/>
  <c r="Z39" i="61"/>
  <c r="AA37" i="61"/>
  <c r="Z15" i="61"/>
  <c r="Z43" i="61"/>
  <c r="Z27" i="61"/>
  <c r="Z11" i="61"/>
  <c r="AA35" i="61"/>
  <c r="Z35" i="61"/>
  <c r="Z19" i="61"/>
  <c r="Z9" i="61"/>
  <c r="Z48" i="61"/>
  <c r="Z44" i="61"/>
  <c r="Z40" i="61"/>
  <c r="Z36" i="61"/>
  <c r="Z32" i="61"/>
  <c r="Z28" i="61"/>
  <c r="Z24" i="61"/>
  <c r="Z20" i="61"/>
  <c r="Z16" i="61"/>
  <c r="Z12" i="61"/>
  <c r="Z8" i="61"/>
  <c r="AA40" i="61"/>
  <c r="Z46" i="61"/>
  <c r="Z42" i="61"/>
  <c r="Z38" i="61"/>
  <c r="Z34" i="61"/>
  <c r="Z30" i="61"/>
  <c r="Z26" i="61"/>
  <c r="Z22" i="61"/>
  <c r="Z18" i="61"/>
  <c r="Z14" i="61"/>
  <c r="Z10" i="61"/>
  <c r="Z45" i="61"/>
  <c r="Z41" i="61"/>
  <c r="Z37" i="61"/>
  <c r="Z33" i="61"/>
  <c r="Z29" i="61"/>
  <c r="Z25" i="61"/>
  <c r="Z21" i="61"/>
  <c r="Z17" i="61"/>
  <c r="Z13" i="61"/>
  <c r="P35" i="61"/>
  <c r="P31" i="61"/>
  <c r="P34" i="61"/>
  <c r="P30" i="61"/>
  <c r="P29" i="61"/>
  <c r="P33" i="61"/>
  <c r="P36" i="61"/>
  <c r="P32" i="61"/>
  <c r="X11" i="62"/>
  <c r="X18" i="62"/>
  <c r="X14" i="62"/>
  <c r="X10" i="62"/>
  <c r="AA8" i="62"/>
  <c r="X7" i="62"/>
  <c r="X20" i="62"/>
  <c r="X16" i="62"/>
  <c r="X12" i="62"/>
  <c r="X19" i="62"/>
  <c r="X15" i="62"/>
  <c r="P19" i="62"/>
  <c r="AB15" i="62"/>
  <c r="AB11" i="62"/>
  <c r="AB17" i="62"/>
  <c r="AB14" i="62"/>
  <c r="AB16" i="62"/>
  <c r="AB7" i="62"/>
  <c r="AB8" i="62"/>
  <c r="AB20" i="62"/>
  <c r="AB13" i="62"/>
  <c r="AB19" i="62"/>
  <c r="AB21" i="62"/>
  <c r="AB12" i="62"/>
  <c r="AB18" i="62"/>
  <c r="AB10" i="62"/>
  <c r="AA18" i="74"/>
  <c r="Z11" i="74"/>
  <c r="K14" i="74"/>
  <c r="O19" i="74"/>
  <c r="AA9" i="75"/>
  <c r="E14" i="75"/>
  <c r="I7" i="75"/>
  <c r="J7" i="75"/>
  <c r="AA9" i="74"/>
  <c r="Z23" i="74"/>
  <c r="Z7" i="74"/>
  <c r="Z9" i="74"/>
  <c r="Z15" i="74"/>
  <c r="AA7" i="74"/>
  <c r="E14" i="74"/>
  <c r="O18" i="74"/>
  <c r="Q14" i="74"/>
  <c r="O20" i="74"/>
  <c r="Z20" i="74"/>
  <c r="Z16" i="74"/>
  <c r="Z12" i="74"/>
  <c r="Z8" i="74"/>
  <c r="AA22" i="74"/>
  <c r="Z22" i="74"/>
  <c r="Z18" i="74"/>
  <c r="Z14" i="74"/>
  <c r="Z10" i="74"/>
  <c r="Z21" i="74"/>
  <c r="Z17" i="74"/>
  <c r="Z13" i="74"/>
  <c r="X14" i="75"/>
  <c r="I15" i="70"/>
  <c r="E14" i="70"/>
  <c r="H15" i="70"/>
  <c r="G15" i="70"/>
  <c r="X10" i="74"/>
  <c r="X18" i="74"/>
  <c r="X14" i="74"/>
  <c r="X21" i="74"/>
  <c r="X9" i="74"/>
  <c r="X16" i="74"/>
  <c r="X23" i="74"/>
  <c r="X19" i="74"/>
  <c r="X15" i="74"/>
  <c r="X11" i="74"/>
  <c r="X7" i="74"/>
  <c r="X17" i="74"/>
  <c r="X13" i="74"/>
  <c r="X20" i="74"/>
  <c r="X12" i="74"/>
  <c r="X8" i="74"/>
  <c r="AB7" i="74"/>
  <c r="AB20" i="74"/>
  <c r="AB16" i="74"/>
  <c r="AB12" i="74"/>
  <c r="AB8" i="74"/>
  <c r="AB18" i="74"/>
  <c r="AB23" i="74"/>
  <c r="AB19" i="74"/>
  <c r="AB15" i="74"/>
  <c r="AB11" i="74"/>
  <c r="AB10" i="74"/>
  <c r="AB22" i="74"/>
  <c r="AB21" i="74"/>
  <c r="AB17" i="74"/>
  <c r="AB13" i="74"/>
  <c r="AB9" i="74"/>
  <c r="AB14" i="74"/>
  <c r="P18" i="74"/>
  <c r="P20" i="74"/>
  <c r="P19" i="74"/>
  <c r="X10" i="75"/>
  <c r="X11" i="75"/>
  <c r="X17" i="75"/>
  <c r="X13" i="75"/>
  <c r="X9" i="75"/>
  <c r="AA8" i="75"/>
  <c r="AB17" i="75"/>
  <c r="X7" i="75"/>
  <c r="X16" i="75"/>
  <c r="X12" i="75"/>
  <c r="X8" i="75"/>
  <c r="X15" i="75"/>
  <c r="E14" i="67"/>
  <c r="F14" i="67"/>
  <c r="O17" i="67"/>
  <c r="P19" i="67"/>
  <c r="AB8" i="64"/>
  <c r="AB33" i="64"/>
  <c r="AB12" i="64"/>
  <c r="AB21" i="64"/>
  <c r="AB29" i="64"/>
  <c r="AB25" i="64"/>
  <c r="AB9" i="61"/>
  <c r="AB13" i="61"/>
  <c r="AB20" i="61"/>
  <c r="AB26" i="61"/>
  <c r="AB22" i="61"/>
  <c r="AB28" i="61"/>
  <c r="AB34" i="61"/>
  <c r="AB41" i="61"/>
  <c r="AB37" i="61"/>
  <c r="AB42" i="61"/>
  <c r="AB45" i="61"/>
  <c r="AB24" i="61"/>
  <c r="AB39" i="61"/>
  <c r="AB8" i="61"/>
  <c r="AB16" i="61"/>
  <c r="AB12" i="61"/>
  <c r="AB19" i="61"/>
  <c r="AB25" i="61"/>
  <c r="AB21" i="61"/>
  <c r="AB27" i="61"/>
  <c r="AB33" i="61"/>
  <c r="AB40" i="61"/>
  <c r="AB48" i="61"/>
  <c r="AB36" i="61"/>
  <c r="AB47" i="61"/>
  <c r="AB11" i="61"/>
  <c r="AB7" i="61"/>
  <c r="AB18" i="61"/>
  <c r="AB32" i="61"/>
  <c r="AB10" i="61"/>
  <c r="AB14" i="61"/>
  <c r="AB17" i="61"/>
  <c r="AB23" i="61"/>
  <c r="AB29" i="61"/>
  <c r="AB35" i="61"/>
  <c r="AB31" i="61"/>
  <c r="AB38" i="61"/>
  <c r="AB43" i="61"/>
  <c r="AB46" i="61"/>
  <c r="AB15" i="61"/>
  <c r="AB30" i="61"/>
  <c r="AB44" i="61"/>
  <c r="AB14" i="75"/>
  <c r="AA8" i="70"/>
  <c r="D14" i="70"/>
  <c r="F14" i="70"/>
  <c r="AB16" i="75"/>
  <c r="AB10" i="75"/>
  <c r="AB11" i="75"/>
  <c r="AB7" i="75"/>
  <c r="AB13" i="75"/>
  <c r="AB9" i="75"/>
  <c r="AB12" i="75"/>
  <c r="AB8" i="75"/>
  <c r="AB15" i="75"/>
  <c r="P18" i="67"/>
  <c r="P17" i="67"/>
  <c r="AA7" i="70"/>
  <c r="X8" i="63"/>
  <c r="Z8" i="63"/>
  <c r="AB8" i="63"/>
  <c r="X9" i="63"/>
  <c r="Z9" i="63"/>
  <c r="AB9" i="63"/>
  <c r="X10" i="63"/>
  <c r="Z10" i="63"/>
  <c r="AB10" i="63"/>
  <c r="X11" i="63"/>
  <c r="Z11" i="63"/>
  <c r="AB11" i="63"/>
  <c r="X12" i="63"/>
  <c r="Z12" i="63"/>
  <c r="AB12" i="63"/>
  <c r="X13" i="63"/>
  <c r="Z13" i="63"/>
  <c r="AB13" i="63"/>
  <c r="X14" i="63"/>
  <c r="Z14" i="63"/>
  <c r="AB14" i="63"/>
  <c r="X15" i="63"/>
  <c r="Z15" i="63"/>
  <c r="AB15" i="63"/>
  <c r="X16" i="63"/>
  <c r="Z16" i="63"/>
  <c r="AB16" i="63"/>
  <c r="X17" i="63"/>
  <c r="Z17" i="63"/>
  <c r="AB17" i="63"/>
  <c r="X18" i="63"/>
  <c r="Z18" i="63"/>
  <c r="AB18" i="63"/>
  <c r="X19" i="63"/>
  <c r="Z19" i="63"/>
  <c r="AB19" i="63"/>
  <c r="X20" i="63"/>
  <c r="Z20" i="63"/>
  <c r="AB20" i="63"/>
  <c r="X21" i="63"/>
  <c r="Z21" i="63"/>
  <c r="AB21" i="63"/>
  <c r="X22" i="63"/>
  <c r="Z22" i="63"/>
  <c r="AB22" i="63"/>
  <c r="X23" i="63"/>
  <c r="Z23" i="63"/>
  <c r="AB23" i="63"/>
  <c r="X24" i="63"/>
  <c r="Z24" i="63"/>
  <c r="AB24" i="63"/>
  <c r="X25" i="63"/>
  <c r="Z25" i="63"/>
  <c r="AB25" i="63"/>
  <c r="X26" i="63"/>
  <c r="Z26" i="63"/>
  <c r="AB26" i="63"/>
  <c r="X27" i="63"/>
  <c r="Z27" i="63"/>
  <c r="AB27" i="63"/>
  <c r="X28" i="63"/>
  <c r="Z28" i="63"/>
  <c r="AB28" i="63"/>
  <c r="X29" i="63"/>
  <c r="Z29" i="63"/>
  <c r="AB29" i="63"/>
  <c r="X30" i="63"/>
  <c r="Z30" i="63"/>
  <c r="AB30" i="63"/>
  <c r="X31" i="63"/>
  <c r="Z31" i="63"/>
  <c r="AB31" i="63"/>
  <c r="X32" i="63"/>
  <c r="Z32" i="63"/>
  <c r="AB32" i="63"/>
  <c r="X33" i="63"/>
  <c r="Z33" i="63"/>
  <c r="AB33" i="63"/>
  <c r="X34" i="63"/>
  <c r="Z34" i="63"/>
  <c r="AB34" i="63"/>
  <c r="X35" i="63"/>
  <c r="Z35" i="63"/>
  <c r="AB35" i="63"/>
  <c r="X36" i="63"/>
  <c r="Z36" i="63"/>
  <c r="AB36" i="63"/>
  <c r="X37" i="63"/>
  <c r="Z37" i="63"/>
  <c r="AB37" i="63"/>
  <c r="X38" i="63"/>
  <c r="Z38" i="63"/>
  <c r="AB38" i="63"/>
  <c r="X39" i="63"/>
  <c r="Z39" i="63"/>
  <c r="AB39" i="63"/>
  <c r="X40" i="63"/>
  <c r="Z40" i="63"/>
  <c r="AB40" i="63"/>
  <c r="X41" i="63"/>
  <c r="Z41" i="63"/>
  <c r="AB41" i="63"/>
  <c r="X42" i="63"/>
  <c r="Z42" i="63"/>
  <c r="AB42" i="63"/>
  <c r="X43" i="63"/>
  <c r="Z43" i="63"/>
  <c r="AB43" i="63"/>
  <c r="X44" i="63"/>
  <c r="Z44" i="63"/>
  <c r="AB44" i="63"/>
  <c r="X45" i="63"/>
  <c r="Z45" i="63"/>
  <c r="AB45" i="63"/>
  <c r="X46" i="63"/>
  <c r="Z46" i="63"/>
  <c r="AB46" i="63"/>
  <c r="X47" i="63"/>
  <c r="Z47" i="63"/>
  <c r="AB47" i="63"/>
  <c r="X48" i="63"/>
  <c r="Z48" i="63"/>
  <c r="AB48" i="63"/>
  <c r="X49" i="63"/>
  <c r="Z49" i="63"/>
  <c r="AB49" i="63"/>
  <c r="X50" i="63"/>
  <c r="Z50" i="63"/>
  <c r="AB50" i="63"/>
  <c r="X51" i="63"/>
  <c r="Z51" i="63"/>
  <c r="AB51" i="63"/>
  <c r="P52" i="63"/>
  <c r="X52" i="63"/>
  <c r="Z52" i="63"/>
  <c r="AB52" i="63"/>
  <c r="P53" i="63"/>
  <c r="X53" i="63"/>
  <c r="Z53" i="63"/>
  <c r="AB53" i="63"/>
  <c r="P54" i="63"/>
  <c r="X54" i="63"/>
  <c r="Z54" i="63"/>
  <c r="AB54" i="63"/>
  <c r="P55" i="63"/>
  <c r="X55" i="63"/>
  <c r="Z55" i="63"/>
  <c r="AB55" i="63"/>
  <c r="P56" i="63"/>
  <c r="X56" i="63"/>
  <c r="Z56" i="63"/>
  <c r="AB56" i="63"/>
  <c r="P57" i="63"/>
  <c r="X57" i="63"/>
  <c r="Z57" i="63"/>
  <c r="AB57" i="63"/>
  <c r="P58" i="63"/>
  <c r="X58" i="63"/>
  <c r="Z58" i="63"/>
  <c r="AB58" i="63"/>
  <c r="P59" i="63"/>
  <c r="X59" i="63"/>
  <c r="Z59" i="63"/>
  <c r="AB59" i="63"/>
  <c r="P60" i="63"/>
  <c r="X60" i="63"/>
  <c r="Z60" i="63"/>
  <c r="AB60" i="63"/>
  <c r="P61" i="63"/>
  <c r="X61" i="63"/>
  <c r="Z61" i="63"/>
  <c r="AB61" i="63"/>
  <c r="P62" i="63"/>
  <c r="X62" i="63"/>
  <c r="Z62" i="63"/>
  <c r="AB62" i="63"/>
  <c r="P63" i="63"/>
  <c r="X63" i="63"/>
  <c r="Z63" i="63"/>
  <c r="AB63" i="63"/>
  <c r="X64" i="63"/>
  <c r="Z64" i="63"/>
  <c r="AB64" i="63"/>
  <c r="X65" i="63"/>
  <c r="Z65" i="63"/>
  <c r="AB65" i="63"/>
  <c r="X66" i="63"/>
  <c r="Z66" i="63"/>
  <c r="AB66" i="63"/>
  <c r="X67" i="63"/>
  <c r="Z67" i="63"/>
  <c r="AB67" i="63"/>
  <c r="X68" i="63"/>
  <c r="Z68" i="63"/>
  <c r="AB68" i="63"/>
  <c r="X69" i="63"/>
  <c r="Z69" i="63"/>
  <c r="AB69" i="63"/>
  <c r="X70" i="63"/>
  <c r="Z70" i="63"/>
  <c r="AB70" i="63"/>
  <c r="X71" i="63"/>
  <c r="Z71" i="63"/>
  <c r="AB71" i="63"/>
  <c r="X72" i="63"/>
  <c r="Z72" i="63"/>
  <c r="AB72" i="63"/>
  <c r="X73" i="63"/>
  <c r="Z73" i="63"/>
  <c r="AB73" i="63"/>
  <c r="X74" i="63"/>
  <c r="Z74" i="63"/>
  <c r="AB74" i="63"/>
  <c r="X75" i="63"/>
  <c r="Z75" i="63"/>
  <c r="AB75" i="63"/>
  <c r="X76" i="63"/>
  <c r="Z76" i="63"/>
  <c r="AB76" i="63"/>
  <c r="X77" i="63"/>
  <c r="Z77" i="63"/>
  <c r="AB77" i="63"/>
  <c r="X78" i="63"/>
  <c r="Z78" i="63"/>
  <c r="AB78" i="63"/>
  <c r="X79" i="63"/>
  <c r="Z79" i="63"/>
  <c r="AB79" i="63"/>
  <c r="AB8" i="60"/>
  <c r="AB9" i="60"/>
  <c r="AB10" i="60"/>
  <c r="AB11" i="60"/>
  <c r="AB12" i="60"/>
  <c r="AB13" i="60"/>
  <c r="AB14" i="60"/>
  <c r="AB15" i="60"/>
  <c r="AB16" i="60"/>
  <c r="AB17" i="60"/>
  <c r="AB18" i="60"/>
  <c r="AB19" i="60"/>
  <c r="AB20" i="60"/>
  <c r="AB21" i="60"/>
  <c r="AB22" i="60"/>
  <c r="AB23" i="60"/>
  <c r="AB24" i="60"/>
  <c r="AB25" i="60"/>
  <c r="AB26" i="60"/>
  <c r="AB27" i="60"/>
  <c r="AB28" i="60"/>
  <c r="AB29" i="60"/>
  <c r="AB30" i="60"/>
  <c r="AB31" i="60"/>
  <c r="AB32" i="60"/>
  <c r="AB33" i="60"/>
  <c r="AB34" i="60"/>
  <c r="AB35" i="60"/>
  <c r="AB36" i="60"/>
  <c r="AB37" i="60"/>
  <c r="AB38" i="60"/>
  <c r="AB39" i="60"/>
  <c r="AB40" i="60"/>
  <c r="AB41" i="60"/>
  <c r="AB42" i="60"/>
  <c r="AB43" i="60"/>
  <c r="AB44" i="60"/>
  <c r="AB45" i="60"/>
  <c r="AB46" i="60"/>
  <c r="AB47" i="60"/>
  <c r="AB48" i="60"/>
  <c r="AB49" i="60"/>
  <c r="AB50" i="60"/>
  <c r="AB51" i="60"/>
  <c r="AB52" i="60"/>
  <c r="AB53" i="60"/>
  <c r="AB54" i="60"/>
  <c r="AB55" i="60"/>
  <c r="AB56" i="60"/>
  <c r="AB57" i="60"/>
  <c r="AB58" i="60"/>
  <c r="AB59" i="60"/>
  <c r="AB60" i="60"/>
  <c r="AB61" i="60"/>
  <c r="AB62" i="60"/>
  <c r="AB63" i="60"/>
  <c r="AB64" i="60"/>
  <c r="AB65" i="60"/>
  <c r="AB66" i="60"/>
  <c r="AB67" i="60"/>
  <c r="AB68" i="60"/>
  <c r="AB69" i="60"/>
  <c r="AB70" i="60"/>
  <c r="AB71" i="60"/>
  <c r="AB72" i="60"/>
  <c r="AB73" i="60"/>
  <c r="P74" i="60"/>
  <c r="AB74" i="60"/>
  <c r="P75" i="60"/>
  <c r="AB75" i="60"/>
  <c r="P76" i="60"/>
  <c r="AB76" i="60"/>
  <c r="P77" i="60"/>
  <c r="AB77" i="60"/>
  <c r="P78" i="60"/>
  <c r="AB78" i="60"/>
  <c r="P79" i="60"/>
  <c r="AB79" i="60"/>
  <c r="P80" i="60"/>
  <c r="AB80" i="60"/>
  <c r="P81" i="60"/>
  <c r="AB81" i="60"/>
  <c r="P82" i="60"/>
  <c r="AB82" i="60"/>
  <c r="P83" i="60"/>
  <c r="AB83" i="60"/>
  <c r="P84" i="60"/>
  <c r="AB84" i="60"/>
  <c r="P85" i="60"/>
  <c r="AB85" i="60"/>
  <c r="P86" i="60"/>
  <c r="AB86" i="60"/>
  <c r="P87" i="60"/>
  <c r="AB87" i="60"/>
  <c r="P88" i="60"/>
  <c r="AB88" i="60"/>
  <c r="P89" i="60"/>
  <c r="AB89" i="60"/>
  <c r="P90" i="60"/>
  <c r="AB90" i="60"/>
  <c r="P91" i="60"/>
  <c r="AB91" i="60"/>
  <c r="P92" i="60"/>
  <c r="AB92" i="60"/>
  <c r="AB93" i="60"/>
  <c r="AB94" i="60"/>
  <c r="AB95" i="60"/>
  <c r="AB96" i="60"/>
  <c r="AB97" i="60"/>
  <c r="AB98" i="60"/>
  <c r="AB99" i="60"/>
  <c r="AB100" i="60"/>
  <c r="AB101" i="60"/>
  <c r="AB102" i="60"/>
  <c r="AB103" i="60"/>
  <c r="AB104" i="60"/>
  <c r="AB105" i="60"/>
  <c r="AB106" i="60"/>
  <c r="AB107" i="60"/>
  <c r="AB108" i="60"/>
  <c r="AB109" i="60"/>
  <c r="AB110" i="60"/>
  <c r="AB111" i="60"/>
  <c r="AB112" i="60"/>
  <c r="AB113" i="60"/>
  <c r="AB114" i="60"/>
  <c r="X8" i="59"/>
  <c r="Z8" i="59"/>
  <c r="AB8" i="59"/>
  <c r="X9" i="59"/>
  <c r="Z9" i="59"/>
  <c r="AB9" i="59"/>
  <c r="X10" i="59"/>
  <c r="Z10" i="59"/>
  <c r="AB10" i="59"/>
  <c r="X11" i="59"/>
  <c r="Z11" i="59"/>
  <c r="AB11" i="59"/>
  <c r="X12" i="59"/>
  <c r="Z12" i="59"/>
  <c r="AB12" i="59"/>
  <c r="X13" i="59"/>
  <c r="Z13" i="59"/>
  <c r="AB13" i="59"/>
  <c r="X14" i="59"/>
  <c r="Z14" i="59"/>
  <c r="AB14" i="59"/>
  <c r="X15" i="59"/>
  <c r="Z15" i="59"/>
  <c r="AB15" i="59"/>
  <c r="X16" i="59"/>
  <c r="Z16" i="59"/>
  <c r="AB16" i="59"/>
  <c r="X17" i="59"/>
  <c r="Z17" i="59"/>
  <c r="AB17" i="59"/>
  <c r="X18" i="59"/>
  <c r="Z18" i="59"/>
  <c r="AB18" i="59"/>
  <c r="X19" i="59"/>
  <c r="Z19" i="59"/>
  <c r="AB19" i="59"/>
  <c r="X20" i="59"/>
  <c r="Z20" i="59"/>
  <c r="AB20" i="59"/>
  <c r="X21" i="59"/>
  <c r="Z21" i="59"/>
  <c r="AB21" i="59"/>
  <c r="X22" i="59"/>
  <c r="Z22" i="59"/>
  <c r="AB22" i="59"/>
  <c r="X23" i="59"/>
  <c r="Z23" i="59"/>
  <c r="AB23" i="59"/>
  <c r="X24" i="59"/>
  <c r="Z24" i="59"/>
  <c r="AB24" i="59"/>
  <c r="X25" i="59"/>
  <c r="Z25" i="59"/>
  <c r="AB25" i="59"/>
  <c r="X26" i="59"/>
  <c r="Z26" i="59"/>
  <c r="AB26" i="59"/>
  <c r="X27" i="59"/>
  <c r="Z27" i="59"/>
  <c r="AB27" i="59"/>
  <c r="X28" i="59"/>
  <c r="Z28" i="59"/>
  <c r="AB28" i="59"/>
  <c r="X29" i="59"/>
  <c r="Z29" i="59"/>
  <c r="AB29" i="59"/>
  <c r="X30" i="59"/>
  <c r="Z30" i="59"/>
  <c r="AB30" i="59"/>
  <c r="X31" i="59"/>
  <c r="Z31" i="59"/>
  <c r="AB31" i="59"/>
  <c r="X32" i="59"/>
  <c r="Z32" i="59"/>
  <c r="AB32" i="59"/>
  <c r="X33" i="59"/>
  <c r="Z33" i="59"/>
  <c r="AB33" i="59"/>
  <c r="X34" i="59"/>
  <c r="Z34" i="59"/>
  <c r="AB34" i="59"/>
  <c r="X35" i="59"/>
  <c r="Z35" i="59"/>
  <c r="AB35" i="59"/>
  <c r="X36" i="59"/>
  <c r="Z36" i="59"/>
  <c r="AB36" i="59"/>
  <c r="X37" i="59"/>
  <c r="Z37" i="59"/>
  <c r="AB37" i="59"/>
  <c r="X38" i="59"/>
  <c r="Z38" i="59"/>
  <c r="AB38" i="59"/>
  <c r="X39" i="59"/>
  <c r="Z39" i="59"/>
  <c r="AB39" i="59"/>
  <c r="X40" i="59"/>
  <c r="Z40" i="59"/>
  <c r="AB40" i="59"/>
  <c r="X41" i="59"/>
  <c r="Z41" i="59"/>
  <c r="AB41" i="59"/>
  <c r="X42" i="59"/>
  <c r="Z42" i="59"/>
  <c r="AB42" i="59"/>
  <c r="X43" i="59"/>
  <c r="Z43" i="59"/>
  <c r="AB43" i="59"/>
  <c r="X44" i="59"/>
  <c r="Z44" i="59"/>
  <c r="AB44" i="59"/>
  <c r="X45" i="59"/>
  <c r="Z45" i="59"/>
  <c r="AB45" i="59"/>
  <c r="X46" i="59"/>
  <c r="Z46" i="59"/>
  <c r="AB46" i="59"/>
  <c r="X47" i="59"/>
  <c r="Z47" i="59"/>
  <c r="AB47" i="59"/>
  <c r="X48" i="59"/>
  <c r="Z48" i="59"/>
  <c r="AB48" i="59"/>
  <c r="X49" i="59"/>
  <c r="Z49" i="59"/>
  <c r="AB49" i="59"/>
  <c r="X50" i="59"/>
  <c r="Z50" i="59"/>
  <c r="AB50" i="59"/>
  <c r="X51" i="59"/>
  <c r="Z51" i="59"/>
  <c r="AB51" i="59"/>
  <c r="P52" i="59"/>
  <c r="X52" i="59"/>
  <c r="Z52" i="59"/>
  <c r="AB52" i="59"/>
  <c r="P53" i="59"/>
  <c r="X53" i="59"/>
  <c r="Z53" i="59"/>
  <c r="AB53" i="59"/>
  <c r="P54" i="59"/>
  <c r="X54" i="59"/>
  <c r="Z54" i="59"/>
  <c r="AB54" i="59"/>
  <c r="P55" i="59"/>
  <c r="X55" i="59"/>
  <c r="Z55" i="59"/>
  <c r="AB55" i="59"/>
  <c r="P56" i="59"/>
  <c r="X56" i="59"/>
  <c r="Z56" i="59"/>
  <c r="AB56" i="59"/>
  <c r="P57" i="59"/>
  <c r="X57" i="59"/>
  <c r="Z57" i="59"/>
  <c r="AB57" i="59"/>
  <c r="P58" i="59"/>
  <c r="X58" i="59"/>
  <c r="Z58" i="59"/>
  <c r="AB58" i="59"/>
  <c r="P59" i="59"/>
  <c r="X59" i="59"/>
  <c r="Z59" i="59"/>
  <c r="AB59" i="59"/>
  <c r="P60" i="59"/>
  <c r="X60" i="59"/>
  <c r="Z60" i="59"/>
  <c r="AB60" i="59"/>
  <c r="P61" i="59"/>
  <c r="X61" i="59"/>
  <c r="Z61" i="59"/>
  <c r="AB61" i="59"/>
  <c r="P62" i="59"/>
  <c r="X62" i="59"/>
  <c r="Z62" i="59"/>
  <c r="AB62" i="59"/>
  <c r="X63" i="59"/>
  <c r="Z63" i="59"/>
  <c r="AB63" i="59"/>
  <c r="X64" i="59"/>
  <c r="Z64" i="59"/>
  <c r="AB64" i="59"/>
  <c r="X65" i="59"/>
  <c r="Z65" i="59"/>
  <c r="AB65" i="59"/>
  <c r="X66" i="59"/>
  <c r="Z66" i="59"/>
  <c r="AB66" i="59"/>
  <c r="X67" i="59"/>
  <c r="Z67" i="59"/>
  <c r="AB67" i="59"/>
  <c r="X68" i="59"/>
  <c r="Z68" i="59"/>
  <c r="AB68" i="59"/>
  <c r="X69" i="59"/>
  <c r="Z69" i="59"/>
  <c r="AB69" i="59"/>
  <c r="X70" i="59"/>
  <c r="Z70" i="59"/>
  <c r="AB70" i="59"/>
  <c r="X71" i="59"/>
  <c r="Z71" i="59"/>
  <c r="AB71" i="59"/>
  <c r="X72" i="59"/>
  <c r="Z72" i="59"/>
  <c r="AB72" i="59"/>
  <c r="X73" i="59"/>
  <c r="Z73" i="59"/>
  <c r="AB73" i="59"/>
  <c r="X74" i="59"/>
  <c r="Z74" i="59"/>
  <c r="AB74" i="59"/>
  <c r="X75" i="59"/>
  <c r="Z75" i="59"/>
  <c r="AB75" i="59"/>
  <c r="X76" i="59"/>
  <c r="Z76" i="59"/>
  <c r="AB76" i="59"/>
  <c r="X77" i="59"/>
  <c r="Z77" i="59"/>
  <c r="AB77" i="59"/>
  <c r="X78" i="59"/>
  <c r="Z78" i="59"/>
  <c r="AB78" i="59"/>
  <c r="X8" i="44"/>
  <c r="Z8" i="44"/>
  <c r="AB8" i="44"/>
  <c r="X9" i="44"/>
  <c r="Z9" i="44"/>
  <c r="AB9" i="44"/>
  <c r="X10" i="44"/>
  <c r="Z10" i="44"/>
  <c r="AB10" i="44"/>
  <c r="X11" i="44"/>
  <c r="Z11" i="44"/>
  <c r="AB11" i="44"/>
  <c r="X12" i="44"/>
  <c r="Z12" i="44"/>
  <c r="AB12" i="44"/>
  <c r="X13" i="44"/>
  <c r="Z13" i="44"/>
  <c r="AB13" i="44"/>
  <c r="X14" i="44"/>
  <c r="Z14" i="44"/>
  <c r="AB14" i="44"/>
  <c r="X15" i="44"/>
  <c r="Z15" i="44"/>
  <c r="AB15" i="44"/>
  <c r="X16" i="44"/>
  <c r="Z16" i="44"/>
  <c r="AB16" i="44"/>
  <c r="X17" i="44"/>
  <c r="Z17" i="44"/>
  <c r="AB17" i="44"/>
  <c r="X8" i="69"/>
  <c r="Z8" i="69"/>
  <c r="AB8" i="69"/>
  <c r="X9" i="69"/>
  <c r="Z9" i="69"/>
  <c r="AB9" i="69"/>
  <c r="X10" i="69"/>
  <c r="Z10" i="69"/>
  <c r="AB10" i="69"/>
  <c r="X11" i="69"/>
  <c r="Z11" i="69"/>
  <c r="AB11" i="69"/>
  <c r="X12" i="69"/>
  <c r="Z12" i="69"/>
  <c r="AB12" i="69"/>
  <c r="X13" i="69"/>
  <c r="Z13" i="69"/>
  <c r="AB13" i="69"/>
  <c r="X14" i="69"/>
  <c r="Z14" i="69"/>
  <c r="AB14" i="69"/>
  <c r="X15" i="69"/>
  <c r="Z15" i="69"/>
  <c r="AB15" i="69"/>
  <c r="X16" i="69"/>
  <c r="Z16" i="69"/>
  <c r="AB16" i="69"/>
  <c r="X17" i="69"/>
  <c r="Z17" i="69"/>
  <c r="AB17" i="69"/>
  <c r="X8" i="45"/>
  <c r="Z8" i="45"/>
  <c r="AB8" i="45"/>
  <c r="X9" i="45"/>
  <c r="Z9" i="45"/>
  <c r="AB9" i="45"/>
  <c r="X10" i="45"/>
  <c r="Z10" i="45"/>
  <c r="AB10" i="45"/>
  <c r="X11" i="45"/>
  <c r="Z11" i="45"/>
  <c r="AB11" i="45"/>
  <c r="X12" i="45"/>
  <c r="Z12" i="45"/>
  <c r="AB12" i="45"/>
  <c r="X13" i="45"/>
  <c r="Z13" i="45"/>
  <c r="AB13" i="45"/>
  <c r="X14" i="45"/>
  <c r="Z14" i="45"/>
  <c r="AB14" i="45"/>
  <c r="X15" i="45"/>
  <c r="Z15" i="45"/>
  <c r="AB15" i="45"/>
  <c r="X16" i="45"/>
  <c r="Z16" i="45"/>
  <c r="AB16" i="45"/>
  <c r="X17" i="45"/>
  <c r="Z17" i="45"/>
  <c r="AB17" i="45"/>
  <c r="X18" i="45"/>
  <c r="Z18" i="45"/>
  <c r="AB18" i="45"/>
  <c r="X19" i="45"/>
  <c r="Z19" i="45"/>
  <c r="AB19" i="45"/>
  <c r="X20" i="45"/>
  <c r="Z20" i="45"/>
  <c r="AB20" i="45"/>
  <c r="X21" i="45"/>
  <c r="Z21" i="45"/>
  <c r="AB21" i="45"/>
  <c r="X22" i="45"/>
  <c r="Z22" i="45"/>
  <c r="AB22" i="45"/>
  <c r="X23" i="45"/>
  <c r="Z23" i="45"/>
  <c r="AB23" i="45"/>
  <c r="X24" i="45"/>
  <c r="Z24" i="45"/>
  <c r="AB24" i="45"/>
  <c r="X25" i="45"/>
  <c r="Z25" i="45"/>
  <c r="AB25" i="45"/>
  <c r="X26" i="45"/>
  <c r="Z26" i="45"/>
  <c r="AB26" i="45"/>
  <c r="X27" i="45"/>
  <c r="Z27" i="45"/>
  <c r="AB27" i="45"/>
  <c r="X28" i="45"/>
  <c r="Z28" i="45"/>
  <c r="AB28" i="45"/>
  <c r="X29" i="45"/>
  <c r="Z29" i="45"/>
  <c r="AB29" i="45"/>
  <c r="X30" i="45"/>
  <c r="Z30" i="45"/>
  <c r="AB30" i="45"/>
  <c r="X31" i="45"/>
  <c r="Z31" i="45"/>
  <c r="AB31" i="45"/>
  <c r="X32" i="45"/>
  <c r="Z32" i="45"/>
  <c r="AB32" i="45"/>
  <c r="X33" i="45"/>
  <c r="Z33" i="45"/>
  <c r="AB33" i="45"/>
  <c r="X34" i="45"/>
  <c r="Z34" i="45"/>
  <c r="AB34" i="45"/>
  <c r="X35" i="45"/>
  <c r="Z35" i="45"/>
  <c r="AB35" i="45"/>
  <c r="X36" i="45"/>
  <c r="Z36" i="45"/>
  <c r="AB36" i="45"/>
  <c r="X37" i="45"/>
  <c r="Z37" i="45"/>
  <c r="AB37" i="45"/>
  <c r="X38" i="45"/>
  <c r="Z38" i="45"/>
  <c r="AB38" i="45"/>
  <c r="X39" i="45"/>
  <c r="Z39" i="45"/>
  <c r="AB39" i="45"/>
  <c r="X40" i="45"/>
  <c r="Z40" i="45"/>
  <c r="AB40" i="45"/>
  <c r="P41" i="45"/>
  <c r="X41" i="45"/>
  <c r="Z41" i="45"/>
  <c r="AB41" i="45"/>
  <c r="P42" i="45"/>
  <c r="X42" i="45"/>
  <c r="Z42" i="45"/>
  <c r="AB42" i="45"/>
  <c r="P43" i="45"/>
  <c r="X43" i="45"/>
  <c r="Z43" i="45"/>
  <c r="AB43" i="45"/>
  <c r="P44" i="45"/>
  <c r="X44" i="45"/>
  <c r="Z44" i="45"/>
  <c r="AB44" i="45"/>
  <c r="P45" i="45"/>
  <c r="X45" i="45"/>
  <c r="Z45" i="45"/>
  <c r="AB45" i="45"/>
  <c r="P46" i="45"/>
  <c r="X46" i="45"/>
  <c r="Z46" i="45"/>
  <c r="AB46" i="45"/>
  <c r="P47" i="45"/>
  <c r="X47" i="45"/>
  <c r="Z47" i="45"/>
  <c r="AB47" i="45"/>
  <c r="P48" i="45"/>
  <c r="X48" i="45"/>
  <c r="Z48" i="45"/>
  <c r="AB48" i="45"/>
  <c r="X49" i="45"/>
  <c r="Z49" i="45"/>
  <c r="AB49" i="45"/>
  <c r="X50" i="45"/>
  <c r="Z50" i="45"/>
  <c r="AB50" i="45"/>
  <c r="X51" i="45"/>
  <c r="Z51" i="45"/>
  <c r="AB51" i="45"/>
  <c r="X52" i="45"/>
  <c r="Z52" i="45"/>
  <c r="AB52" i="45"/>
  <c r="X53" i="45"/>
  <c r="Z53" i="45"/>
  <c r="AB53" i="45"/>
  <c r="X54" i="45"/>
  <c r="Z54" i="45"/>
  <c r="AB54" i="45"/>
  <c r="X55" i="45"/>
  <c r="Z55" i="45"/>
  <c r="AB55" i="45"/>
  <c r="X56" i="45"/>
  <c r="Z56" i="45"/>
  <c r="AB56" i="45"/>
  <c r="X8" i="2"/>
  <c r="Z8" i="2"/>
  <c r="AB8" i="2"/>
  <c r="X9" i="2"/>
  <c r="Z9" i="2"/>
  <c r="AB9" i="2"/>
  <c r="X10" i="2"/>
  <c r="Z10" i="2"/>
  <c r="AB10" i="2"/>
  <c r="X11" i="2"/>
  <c r="Z11" i="2"/>
  <c r="AB11" i="2"/>
  <c r="X12" i="2"/>
  <c r="Z12" i="2"/>
  <c r="AB12" i="2"/>
  <c r="X13" i="2"/>
  <c r="Z13" i="2"/>
  <c r="AB13" i="2"/>
  <c r="X14" i="2"/>
  <c r="Z14" i="2"/>
  <c r="AB14" i="2"/>
  <c r="X15" i="2"/>
  <c r="Z15" i="2"/>
  <c r="AB15" i="2"/>
  <c r="X16" i="2"/>
  <c r="Z16" i="2"/>
  <c r="AB16" i="2"/>
  <c r="P17" i="2"/>
  <c r="X17" i="2"/>
  <c r="Z17" i="2"/>
  <c r="AB17" i="2"/>
  <c r="X18" i="2"/>
  <c r="Z18" i="2"/>
  <c r="AB18" i="2"/>
  <c r="X19" i="2"/>
  <c r="Z19" i="2"/>
  <c r="AB19" i="2"/>
  <c r="X20" i="2"/>
  <c r="Z20" i="2"/>
  <c r="AB20" i="2"/>
  <c r="X21" i="2"/>
  <c r="Z21" i="2"/>
  <c r="AB21" i="2"/>
  <c r="X22" i="2"/>
  <c r="Z22" i="2"/>
  <c r="AB22" i="2"/>
  <c r="X23" i="2"/>
  <c r="Z23" i="2"/>
  <c r="AB23" i="2"/>
  <c r="X24" i="2"/>
  <c r="Z24" i="2"/>
  <c r="AB24" i="2"/>
  <c r="X25" i="2"/>
  <c r="Z25" i="2"/>
  <c r="AB25" i="2"/>
  <c r="X8" i="3"/>
  <c r="Z8" i="3"/>
  <c r="AB8" i="3"/>
  <c r="X9" i="3"/>
  <c r="Z9" i="3"/>
  <c r="AB9" i="3"/>
  <c r="X10" i="3"/>
  <c r="Z10" i="3"/>
  <c r="AB10" i="3"/>
  <c r="X11" i="3"/>
  <c r="Z11" i="3"/>
  <c r="AB11" i="3"/>
  <c r="X12" i="3"/>
  <c r="Z12" i="3"/>
  <c r="AB12" i="3"/>
  <c r="X13" i="3"/>
  <c r="Z13" i="3"/>
  <c r="AB13" i="3"/>
  <c r="X14" i="3"/>
  <c r="Z14" i="3"/>
  <c r="AB14" i="3"/>
  <c r="X15" i="3"/>
  <c r="Z15" i="3"/>
  <c r="AB15" i="3"/>
  <c r="X16" i="3"/>
  <c r="Z16" i="3"/>
  <c r="AB16" i="3"/>
  <c r="X17" i="3"/>
  <c r="Z17" i="3"/>
  <c r="AB17" i="3"/>
  <c r="X18" i="3"/>
  <c r="Z18" i="3"/>
  <c r="AB18" i="3"/>
  <c r="X19" i="3"/>
  <c r="Z19" i="3"/>
  <c r="AB19" i="3"/>
  <c r="X20" i="3"/>
  <c r="Z20" i="3"/>
  <c r="AB20" i="3"/>
  <c r="X21" i="3"/>
  <c r="Z21" i="3"/>
  <c r="AB21" i="3"/>
  <c r="X22" i="3"/>
  <c r="Z22" i="3"/>
  <c r="AB22" i="3"/>
  <c r="X23" i="3"/>
  <c r="Z23" i="3"/>
  <c r="AB23" i="3"/>
  <c r="X24" i="3"/>
  <c r="Z24" i="3"/>
  <c r="AB24" i="3"/>
  <c r="X25" i="3"/>
  <c r="Z25" i="3"/>
  <c r="AB25" i="3"/>
  <c r="X26" i="3"/>
  <c r="Z26" i="3"/>
  <c r="AB26" i="3"/>
  <c r="X27" i="3"/>
  <c r="Z27" i="3"/>
  <c r="AB27" i="3"/>
  <c r="X28" i="3"/>
  <c r="Z28" i="3"/>
  <c r="AB28" i="3"/>
  <c r="X29" i="3"/>
  <c r="Z29" i="3"/>
  <c r="AB29" i="3"/>
  <c r="X30" i="3"/>
  <c r="Z30" i="3"/>
  <c r="AB30" i="3"/>
  <c r="X31" i="3"/>
  <c r="Z31" i="3"/>
  <c r="AB31" i="3"/>
  <c r="X32" i="3"/>
  <c r="Z32" i="3"/>
  <c r="AB32" i="3"/>
  <c r="X33" i="3"/>
  <c r="Z33" i="3"/>
  <c r="AB33" i="3"/>
  <c r="X34" i="3"/>
  <c r="Z34" i="3"/>
  <c r="AB34" i="3"/>
  <c r="X35" i="3"/>
  <c r="Z35" i="3"/>
  <c r="AB35" i="3"/>
  <c r="X36" i="3"/>
  <c r="Z36" i="3"/>
  <c r="AB36" i="3"/>
  <c r="X37" i="3"/>
  <c r="Z37" i="3"/>
  <c r="AB37" i="3"/>
  <c r="X38" i="3"/>
  <c r="Z38" i="3"/>
  <c r="AB38" i="3"/>
  <c r="X39" i="3"/>
  <c r="Z39" i="3"/>
  <c r="AB39" i="3"/>
  <c r="X40" i="3"/>
  <c r="Z40" i="3"/>
  <c r="AB40" i="3"/>
  <c r="X41" i="3"/>
  <c r="Z41" i="3"/>
  <c r="AB41" i="3"/>
  <c r="X42" i="3"/>
  <c r="Z42" i="3"/>
  <c r="AB42" i="3"/>
  <c r="X43" i="3"/>
  <c r="Z43" i="3"/>
  <c r="AB43" i="3"/>
  <c r="X44" i="3"/>
  <c r="Z44" i="3"/>
  <c r="AB44" i="3"/>
  <c r="X45" i="3"/>
  <c r="Z45" i="3"/>
  <c r="AB45" i="3"/>
  <c r="X46" i="3"/>
  <c r="Z46" i="3"/>
  <c r="AB46" i="3"/>
  <c r="X47" i="3"/>
  <c r="Z47" i="3"/>
  <c r="AB47" i="3"/>
  <c r="X48" i="3"/>
  <c r="Z48" i="3"/>
  <c r="AB48" i="3"/>
  <c r="X49" i="3"/>
  <c r="Z49" i="3"/>
  <c r="AB49" i="3"/>
  <c r="X50" i="3"/>
  <c r="Z50" i="3"/>
  <c r="AB50" i="3"/>
  <c r="X51" i="3"/>
  <c r="Z51" i="3"/>
  <c r="AB51" i="3"/>
  <c r="X52" i="3"/>
  <c r="Z52" i="3"/>
  <c r="AB52" i="3"/>
  <c r="X53" i="3"/>
  <c r="Z53" i="3"/>
  <c r="AB53" i="3"/>
  <c r="X54" i="3"/>
  <c r="Z54" i="3"/>
  <c r="AB54" i="3"/>
  <c r="X55" i="3"/>
  <c r="Z55" i="3"/>
  <c r="AB55" i="3"/>
  <c r="X56" i="3"/>
  <c r="Z56" i="3"/>
  <c r="AB56" i="3"/>
  <c r="X57" i="3"/>
  <c r="Z57" i="3"/>
  <c r="AB57" i="3"/>
  <c r="X58" i="3"/>
  <c r="Z58" i="3"/>
  <c r="AB58" i="3"/>
  <c r="X59" i="3"/>
  <c r="Z59" i="3"/>
  <c r="AB59" i="3"/>
  <c r="X60" i="3"/>
  <c r="Z60" i="3"/>
  <c r="AB60" i="3"/>
  <c r="X61" i="3"/>
  <c r="Z61" i="3"/>
  <c r="AB61" i="3"/>
  <c r="X62" i="3"/>
  <c r="Z62" i="3"/>
  <c r="AB62" i="3"/>
  <c r="X63" i="3"/>
  <c r="Z63" i="3"/>
  <c r="AB63" i="3"/>
  <c r="X64" i="3"/>
  <c r="Z64" i="3"/>
  <c r="AB64" i="3"/>
  <c r="X65" i="3"/>
  <c r="Z65" i="3"/>
  <c r="AB65" i="3"/>
  <c r="X66" i="3"/>
  <c r="Z66" i="3"/>
  <c r="AB66" i="3"/>
  <c r="X67" i="3"/>
  <c r="Z67" i="3"/>
  <c r="AB67" i="3"/>
  <c r="X68" i="3"/>
  <c r="Z68" i="3"/>
  <c r="AB68" i="3"/>
  <c r="X69" i="3"/>
  <c r="Z69" i="3"/>
  <c r="AB69" i="3"/>
  <c r="X70" i="3"/>
  <c r="Z70" i="3"/>
  <c r="AB70" i="3"/>
  <c r="X71" i="3"/>
  <c r="Z71" i="3"/>
  <c r="AB71" i="3"/>
  <c r="X72" i="3"/>
  <c r="Z72" i="3"/>
  <c r="AB72" i="3"/>
  <c r="X73" i="3"/>
  <c r="Z73" i="3"/>
  <c r="AB73" i="3"/>
  <c r="P74" i="3"/>
  <c r="X74" i="3"/>
  <c r="Z74" i="3"/>
  <c r="AB74" i="3"/>
  <c r="P75" i="3"/>
  <c r="X75" i="3"/>
  <c r="Z75" i="3"/>
  <c r="AB75" i="3"/>
  <c r="P76" i="3"/>
  <c r="X76" i="3"/>
  <c r="Z76" i="3"/>
  <c r="AB76" i="3"/>
  <c r="P77" i="3"/>
  <c r="X77" i="3"/>
  <c r="Z77" i="3"/>
  <c r="AB77" i="3"/>
  <c r="P78" i="3"/>
  <c r="X78" i="3"/>
  <c r="Z78" i="3"/>
  <c r="AB78" i="3"/>
  <c r="P79" i="3"/>
  <c r="X79" i="3"/>
  <c r="Z79" i="3"/>
  <c r="AB79" i="3"/>
  <c r="P80" i="3"/>
  <c r="X80" i="3"/>
  <c r="Z80" i="3"/>
  <c r="AB80" i="3"/>
  <c r="P81" i="3"/>
  <c r="X81" i="3"/>
  <c r="Z81" i="3"/>
  <c r="AB81" i="3"/>
  <c r="P82" i="3"/>
  <c r="X82" i="3"/>
  <c r="Z82" i="3"/>
  <c r="AB82" i="3"/>
  <c r="P83" i="3"/>
  <c r="X83" i="3"/>
  <c r="Z83" i="3"/>
  <c r="AB83" i="3"/>
  <c r="P84" i="3"/>
  <c r="X84" i="3"/>
  <c r="Z84" i="3"/>
  <c r="AB84" i="3"/>
  <c r="P85" i="3"/>
  <c r="X85" i="3"/>
  <c r="Z85" i="3"/>
  <c r="AB85" i="3"/>
  <c r="P86" i="3"/>
  <c r="X86" i="3"/>
  <c r="Z86" i="3"/>
  <c r="AB86" i="3"/>
  <c r="P87" i="3"/>
  <c r="X87" i="3"/>
  <c r="Z87" i="3"/>
  <c r="AB87" i="3"/>
  <c r="P88" i="3"/>
  <c r="X88" i="3"/>
  <c r="Z88" i="3"/>
  <c r="AB88" i="3"/>
  <c r="P89" i="3"/>
  <c r="X89" i="3"/>
  <c r="Z89" i="3"/>
  <c r="AB89" i="3"/>
  <c r="P90" i="3"/>
  <c r="X90" i="3"/>
  <c r="Z90" i="3"/>
  <c r="AB90" i="3"/>
  <c r="X91" i="3"/>
  <c r="Z91" i="3"/>
  <c r="AB91" i="3"/>
  <c r="X92" i="3"/>
  <c r="Z92" i="3"/>
  <c r="AB92" i="3"/>
  <c r="X93" i="3"/>
  <c r="Z93" i="3"/>
  <c r="AB93" i="3"/>
  <c r="X94" i="3"/>
  <c r="Z94" i="3"/>
  <c r="AB94" i="3"/>
  <c r="X95" i="3"/>
  <c r="Z95" i="3"/>
  <c r="AB95" i="3"/>
  <c r="X96" i="3"/>
  <c r="Z96" i="3"/>
  <c r="AB96" i="3"/>
  <c r="X97" i="3"/>
  <c r="Z97" i="3"/>
  <c r="AB97" i="3"/>
  <c r="X98" i="3"/>
  <c r="Z98" i="3"/>
  <c r="AB98" i="3"/>
  <c r="X99" i="3"/>
  <c r="Z99" i="3"/>
  <c r="AB99" i="3"/>
  <c r="X100" i="3"/>
  <c r="Z100" i="3"/>
  <c r="AB100" i="3"/>
  <c r="X101" i="3"/>
  <c r="Z101" i="3"/>
  <c r="AB101" i="3"/>
  <c r="X102" i="3"/>
  <c r="Z102" i="3"/>
  <c r="AB102" i="3"/>
  <c r="X103" i="3"/>
  <c r="Z103" i="3"/>
  <c r="AB103" i="3"/>
  <c r="X104" i="3"/>
  <c r="Z104" i="3"/>
  <c r="AB104" i="3"/>
  <c r="X105" i="3"/>
  <c r="Z105" i="3"/>
  <c r="AB105" i="3"/>
  <c r="X106" i="3"/>
  <c r="Z106" i="3"/>
  <c r="AB106" i="3"/>
  <c r="X8" i="34"/>
  <c r="Z8" i="34"/>
  <c r="AB8" i="34"/>
  <c r="X9" i="34"/>
  <c r="Z9" i="34"/>
  <c r="AB9" i="34"/>
  <c r="X10" i="34"/>
  <c r="Z10" i="34"/>
  <c r="AB10" i="34"/>
  <c r="X11" i="34"/>
  <c r="Z11" i="34"/>
  <c r="AB11" i="34"/>
  <c r="X12" i="34"/>
  <c r="Z12" i="34"/>
  <c r="AB12" i="34"/>
  <c r="X13" i="34"/>
  <c r="Z13" i="34"/>
  <c r="AB13" i="34"/>
  <c r="X14" i="34"/>
  <c r="Z14" i="34"/>
  <c r="AB14" i="34"/>
  <c r="X15" i="34"/>
  <c r="Z15" i="34"/>
  <c r="AB15" i="34"/>
  <c r="X16" i="34"/>
  <c r="Z16" i="34"/>
  <c r="AB16" i="34"/>
  <c r="X17" i="34"/>
  <c r="Z17" i="34"/>
  <c r="AB17" i="34"/>
  <c r="X18" i="34"/>
  <c r="Z18" i="34"/>
  <c r="AB18" i="34"/>
  <c r="P19" i="34"/>
  <c r="X19" i="34"/>
  <c r="Z19" i="34"/>
  <c r="AB19" i="34"/>
  <c r="P20" i="34"/>
  <c r="X20" i="34"/>
  <c r="Z20" i="34"/>
  <c r="AB20" i="34"/>
  <c r="X21" i="34"/>
  <c r="Z21" i="34"/>
  <c r="AB21" i="34"/>
  <c r="X22" i="34"/>
  <c r="Z22" i="34"/>
  <c r="AB22" i="34"/>
  <c r="X23" i="34"/>
  <c r="Z23" i="34"/>
  <c r="AB23" i="34"/>
  <c r="X24" i="34"/>
  <c r="Z24" i="34"/>
  <c r="AB24" i="34"/>
  <c r="X25" i="34"/>
  <c r="Z25" i="34"/>
  <c r="AB25" i="34"/>
  <c r="X26" i="34"/>
  <c r="Z26" i="34"/>
  <c r="AB26" i="34"/>
  <c r="X27" i="34"/>
  <c r="Z27" i="34"/>
  <c r="AB27" i="34"/>
  <c r="X28" i="34"/>
  <c r="Z28" i="34"/>
  <c r="AB28" i="34"/>
  <c r="X29" i="34"/>
  <c r="Z29" i="34"/>
  <c r="AB29" i="34"/>
  <c r="X30" i="34"/>
  <c r="Z30" i="34"/>
  <c r="AB30" i="34"/>
  <c r="X31" i="34"/>
  <c r="Z31" i="34"/>
  <c r="AB31" i="34"/>
  <c r="X32" i="34"/>
  <c r="Z32" i="34"/>
  <c r="AB32" i="34"/>
  <c r="X33" i="34"/>
  <c r="Z33" i="34"/>
  <c r="AB33" i="34"/>
  <c r="X34" i="34"/>
  <c r="Z34" i="34"/>
  <c r="AB34" i="34"/>
  <c r="X8" i="58"/>
  <c r="Z8" i="58"/>
  <c r="AB8" i="58"/>
  <c r="X9" i="58"/>
  <c r="Z9" i="58"/>
  <c r="AB9" i="58"/>
  <c r="X10" i="58"/>
  <c r="Z10" i="58"/>
  <c r="AB10" i="58"/>
  <c r="X11" i="58"/>
  <c r="Z11" i="58"/>
  <c r="AB11" i="58"/>
  <c r="X12" i="58"/>
  <c r="Z12" i="58"/>
  <c r="AB12" i="58"/>
  <c r="X13" i="58"/>
  <c r="Z13" i="58"/>
  <c r="AB13" i="58"/>
  <c r="X14" i="58"/>
  <c r="Z14" i="58"/>
  <c r="AB14" i="58"/>
  <c r="X15" i="58"/>
  <c r="Z15" i="58"/>
  <c r="AB15" i="58"/>
  <c r="X16" i="58"/>
  <c r="Z16" i="58"/>
  <c r="AB16" i="58"/>
  <c r="X17" i="58"/>
  <c r="Z17" i="58"/>
  <c r="AB17" i="58"/>
  <c r="X18" i="58"/>
  <c r="Z18" i="58"/>
  <c r="AB18" i="58"/>
  <c r="X19" i="58"/>
  <c r="Z19" i="58"/>
  <c r="AB19" i="58"/>
  <c r="X20" i="58"/>
  <c r="Z20" i="58"/>
  <c r="AB20" i="58"/>
  <c r="X21" i="58"/>
  <c r="Z21" i="58"/>
  <c r="AB21" i="58"/>
  <c r="X22" i="58"/>
  <c r="Z22" i="58"/>
  <c r="AB22" i="58"/>
  <c r="X23" i="58"/>
  <c r="Z23" i="58"/>
  <c r="AB23" i="58"/>
  <c r="X24" i="58"/>
  <c r="Z24" i="58"/>
  <c r="AB24" i="58"/>
  <c r="X25" i="58"/>
  <c r="Z25" i="58"/>
  <c r="AB25" i="58"/>
  <c r="X26" i="58"/>
  <c r="Z26" i="58"/>
  <c r="AB26" i="58"/>
  <c r="X27" i="58"/>
  <c r="Z27" i="58"/>
  <c r="AB27" i="58"/>
  <c r="X28" i="58"/>
  <c r="Z28" i="58"/>
  <c r="AB28" i="58"/>
  <c r="X29" i="58"/>
  <c r="Z29" i="58"/>
  <c r="AB29" i="58"/>
  <c r="X30" i="58"/>
  <c r="Z30" i="58"/>
  <c r="AB30" i="58"/>
  <c r="X31" i="58"/>
  <c r="Z31" i="58"/>
  <c r="AB31" i="58"/>
  <c r="X32" i="58"/>
  <c r="Z32" i="58"/>
  <c r="AB32" i="58"/>
  <c r="X33" i="58"/>
  <c r="Z33" i="58"/>
  <c r="AB33" i="58"/>
  <c r="X34" i="58"/>
  <c r="Z34" i="58"/>
  <c r="AB34" i="58"/>
  <c r="X35" i="58"/>
  <c r="Z35" i="58"/>
  <c r="AB35" i="58"/>
  <c r="X36" i="58"/>
  <c r="Z36" i="58"/>
  <c r="AB36" i="58"/>
  <c r="X37" i="58"/>
  <c r="Z37" i="58"/>
  <c r="AB37" i="58"/>
  <c r="X38" i="58"/>
  <c r="Z38" i="58"/>
  <c r="AB38" i="58"/>
  <c r="X39" i="58"/>
  <c r="Z39" i="58"/>
  <c r="AB39" i="58"/>
  <c r="X40" i="58"/>
  <c r="Z40" i="58"/>
  <c r="AB40" i="58"/>
  <c r="X41" i="58"/>
  <c r="Z41" i="58"/>
  <c r="AB41" i="58"/>
  <c r="X42" i="58"/>
  <c r="Z42" i="58"/>
  <c r="AB42" i="58"/>
  <c r="X43" i="58"/>
  <c r="Z43" i="58"/>
  <c r="AB43" i="58"/>
  <c r="X44" i="58"/>
  <c r="Z44" i="58"/>
  <c r="AB44" i="58"/>
  <c r="X45" i="58"/>
  <c r="Z45" i="58"/>
  <c r="AB45" i="58"/>
  <c r="X46" i="58"/>
  <c r="Z46" i="58"/>
  <c r="AB46" i="58"/>
  <c r="X47" i="58"/>
  <c r="Z47" i="58"/>
  <c r="AB47" i="58"/>
  <c r="X48" i="58"/>
  <c r="Z48" i="58"/>
  <c r="AB48" i="58"/>
  <c r="X49" i="58"/>
  <c r="Z49" i="58"/>
  <c r="AB49" i="58"/>
  <c r="X50" i="58"/>
  <c r="Z50" i="58"/>
  <c r="AB50" i="58"/>
  <c r="X51" i="58"/>
  <c r="Z51" i="58"/>
  <c r="AB51" i="58"/>
  <c r="X52" i="58"/>
  <c r="Z52" i="58"/>
  <c r="AB52" i="58"/>
  <c r="X53" i="58"/>
  <c r="Z53" i="58"/>
  <c r="AB53" i="58"/>
  <c r="X54" i="58"/>
  <c r="Z54" i="58"/>
  <c r="AB54" i="58"/>
  <c r="X55" i="58"/>
  <c r="Z55" i="58"/>
  <c r="AB55" i="58"/>
  <c r="X56" i="58"/>
  <c r="Z56" i="58"/>
  <c r="AB56" i="58"/>
  <c r="P57" i="58"/>
  <c r="X57" i="58"/>
  <c r="Z57" i="58"/>
  <c r="AB57" i="58"/>
  <c r="P58" i="58"/>
  <c r="X58" i="58"/>
  <c r="Z58" i="58"/>
  <c r="AB58" i="58"/>
  <c r="P59" i="58"/>
  <c r="X59" i="58"/>
  <c r="Z59" i="58"/>
  <c r="AB59" i="58"/>
  <c r="P60" i="58"/>
  <c r="X60" i="58"/>
  <c r="Z60" i="58"/>
  <c r="AB60" i="58"/>
  <c r="P61" i="58"/>
  <c r="X61" i="58"/>
  <c r="Z61" i="58"/>
  <c r="AB61" i="58"/>
  <c r="P62" i="58"/>
  <c r="X62" i="58"/>
  <c r="Z62" i="58"/>
  <c r="AB62" i="58"/>
  <c r="P63" i="58"/>
  <c r="X63" i="58"/>
  <c r="Z63" i="58"/>
  <c r="AB63" i="58"/>
  <c r="P64" i="58"/>
  <c r="X64" i="58"/>
  <c r="Z64" i="58"/>
  <c r="AB64" i="58"/>
  <c r="P65" i="58"/>
  <c r="X65" i="58"/>
  <c r="Z65" i="58"/>
  <c r="AB65" i="58"/>
  <c r="P66" i="58"/>
  <c r="X66" i="58"/>
  <c r="Z66" i="58"/>
  <c r="AB66" i="58"/>
  <c r="X67" i="58"/>
  <c r="Z67" i="58"/>
  <c r="AB67" i="58"/>
  <c r="X68" i="58"/>
  <c r="Z68" i="58"/>
  <c r="AB68" i="58"/>
  <c r="X69" i="58"/>
  <c r="Z69" i="58"/>
  <c r="AB69" i="58"/>
  <c r="X70" i="58"/>
  <c r="Z70" i="58"/>
  <c r="AB70" i="58"/>
  <c r="X71" i="58"/>
  <c r="Z71" i="58"/>
  <c r="AB71" i="58"/>
  <c r="X72" i="58"/>
  <c r="Z72" i="58"/>
  <c r="AB72" i="58"/>
  <c r="X73" i="58"/>
  <c r="Z73" i="58"/>
  <c r="AB73" i="58"/>
  <c r="X74" i="58"/>
  <c r="Z74" i="58"/>
  <c r="AB74" i="58"/>
  <c r="X75" i="58"/>
  <c r="Z75" i="58"/>
  <c r="AB75" i="58"/>
  <c r="X76" i="58"/>
  <c r="Z76" i="58"/>
  <c r="AB76" i="58"/>
  <c r="X77" i="58"/>
  <c r="Z77" i="58"/>
  <c r="AB77" i="58"/>
  <c r="X78" i="58"/>
  <c r="Z78" i="58"/>
  <c r="AB78" i="58"/>
  <c r="X79" i="58"/>
  <c r="Z79" i="58"/>
  <c r="AB79" i="58"/>
  <c r="X80" i="58"/>
  <c r="Z80" i="58"/>
  <c r="AB80" i="58"/>
  <c r="X81" i="58"/>
  <c r="Z81" i="58"/>
  <c r="AB81" i="58"/>
  <c r="X82" i="58"/>
  <c r="Z82" i="58"/>
  <c r="AB82" i="58"/>
  <c r="X83" i="58"/>
  <c r="Z83" i="58"/>
  <c r="AB83" i="58"/>
  <c r="X84" i="58"/>
  <c r="Z84" i="58"/>
  <c r="AB84" i="58"/>
  <c r="X85" i="58"/>
  <c r="Z85" i="58"/>
  <c r="AB85" i="58"/>
  <c r="X86" i="58"/>
  <c r="Z86" i="58"/>
  <c r="AB86" i="58"/>
  <c r="P18" i="12"/>
  <c r="P19" i="12"/>
  <c r="P20" i="12"/>
  <c r="X8" i="35"/>
  <c r="Z8" i="35"/>
  <c r="AB8" i="35"/>
  <c r="X9" i="35"/>
  <c r="Z9" i="35"/>
  <c r="AB9" i="35"/>
  <c r="X10" i="35"/>
  <c r="Z10" i="35"/>
  <c r="AB10" i="35"/>
  <c r="X11" i="35"/>
  <c r="Z11" i="35"/>
  <c r="AB11" i="35"/>
  <c r="X12" i="35"/>
  <c r="Z12" i="35"/>
  <c r="AB12" i="35"/>
  <c r="X13" i="35"/>
  <c r="Z13" i="35"/>
  <c r="AB13" i="35"/>
  <c r="X14" i="35"/>
  <c r="Z14" i="35"/>
  <c r="AB14" i="35"/>
  <c r="X15" i="35"/>
  <c r="Z15" i="35"/>
  <c r="AB15" i="35"/>
  <c r="X16" i="35"/>
  <c r="Z16" i="35"/>
  <c r="AB16" i="35"/>
  <c r="X17" i="35"/>
  <c r="Z17" i="35"/>
  <c r="AB17" i="35"/>
  <c r="X18" i="35"/>
  <c r="Z18" i="35"/>
  <c r="AB18" i="35"/>
  <c r="X19" i="35"/>
  <c r="Z19" i="35"/>
  <c r="AB19" i="35"/>
  <c r="X20" i="35"/>
  <c r="Z20" i="35"/>
  <c r="AB20" i="35"/>
  <c r="X21" i="35"/>
  <c r="Z21" i="35"/>
  <c r="AB21" i="35"/>
  <c r="X22" i="35"/>
  <c r="Z22" i="35"/>
  <c r="AB22" i="35"/>
  <c r="X23" i="35"/>
  <c r="Z23" i="35"/>
  <c r="AB23" i="35"/>
  <c r="X24" i="35"/>
  <c r="Z24" i="35"/>
  <c r="AB24" i="35"/>
  <c r="X25" i="35"/>
  <c r="Z25" i="35"/>
  <c r="AB25" i="35"/>
  <c r="X26" i="35"/>
  <c r="Z26" i="35"/>
  <c r="AB26" i="35"/>
  <c r="X27" i="35"/>
  <c r="Z27" i="35"/>
  <c r="AB27" i="35"/>
  <c r="P28" i="35"/>
  <c r="X28" i="35"/>
  <c r="Z28" i="35"/>
  <c r="AB28" i="35"/>
  <c r="P29" i="35"/>
  <c r="X29" i="35"/>
  <c r="Z29" i="35"/>
  <c r="AB29" i="35"/>
  <c r="P30" i="35"/>
  <c r="X30" i="35"/>
  <c r="Z30" i="35"/>
  <c r="AB30" i="35"/>
  <c r="P31" i="35"/>
  <c r="X31" i="35"/>
  <c r="Z31" i="35"/>
  <c r="AB31" i="35"/>
  <c r="X32" i="35"/>
  <c r="Z32" i="35"/>
  <c r="AB32" i="35"/>
  <c r="X33" i="35"/>
  <c r="Z33" i="35"/>
  <c r="AB33" i="35"/>
  <c r="X34" i="35"/>
  <c r="Z34" i="35"/>
  <c r="AB34" i="35"/>
  <c r="X35" i="35"/>
  <c r="Z35" i="35"/>
  <c r="AB35" i="35"/>
  <c r="X8" i="37"/>
  <c r="Z8" i="37"/>
  <c r="AB8" i="37"/>
  <c r="X9" i="37"/>
  <c r="Z9" i="37"/>
  <c r="AB9" i="37"/>
  <c r="X10" i="37"/>
  <c r="Z10" i="37"/>
  <c r="AB10" i="37"/>
  <c r="X11" i="37"/>
  <c r="Z11" i="37"/>
  <c r="AB11" i="37"/>
  <c r="X12" i="37"/>
  <c r="Z12" i="37"/>
  <c r="AB12" i="37"/>
  <c r="X13" i="37"/>
  <c r="Z13" i="37"/>
  <c r="AB13" i="37"/>
  <c r="X14" i="37"/>
  <c r="Z14" i="37"/>
  <c r="AB14" i="37"/>
  <c r="X15" i="37"/>
  <c r="Z15" i="37"/>
  <c r="AB15" i="37"/>
  <c r="X16" i="37"/>
  <c r="Z16" i="37"/>
  <c r="AB16" i="37"/>
  <c r="X17" i="37"/>
  <c r="Z17" i="37"/>
  <c r="AB17" i="37"/>
  <c r="X18" i="37"/>
  <c r="Z18" i="37"/>
  <c r="AB18" i="37"/>
  <c r="X19" i="37"/>
  <c r="Z19" i="37"/>
  <c r="AB19" i="37"/>
  <c r="X20" i="37"/>
  <c r="Z20" i="37"/>
  <c r="AB20" i="37"/>
  <c r="X21" i="37"/>
  <c r="Z21" i="37"/>
  <c r="AB21" i="37"/>
  <c r="X22" i="37"/>
  <c r="Z22" i="37"/>
  <c r="AB22" i="37"/>
  <c r="X8" i="47"/>
  <c r="Z8" i="47"/>
  <c r="AB8" i="47"/>
  <c r="X9" i="47"/>
  <c r="Z9" i="47"/>
  <c r="AB9" i="47"/>
  <c r="X10" i="47"/>
  <c r="Z10" i="47"/>
  <c r="AB10" i="47"/>
  <c r="X9" i="64"/>
  <c r="AB9" i="64"/>
  <c r="AB9" i="62"/>
  <c r="Z11" i="75"/>
  <c r="X114" i="60"/>
  <c r="X113" i="60"/>
  <c r="X112" i="60"/>
  <c r="X111" i="60"/>
  <c r="X110" i="60"/>
  <c r="X109" i="60"/>
  <c r="X108" i="60"/>
  <c r="X107" i="60"/>
  <c r="X106" i="60"/>
  <c r="X105" i="60"/>
  <c r="X104" i="60"/>
  <c r="X103" i="60"/>
  <c r="X102" i="60"/>
  <c r="X101" i="60"/>
  <c r="X100" i="60"/>
  <c r="X99" i="60"/>
  <c r="X98" i="60"/>
  <c r="X97" i="60"/>
  <c r="X96" i="60"/>
  <c r="X95" i="60"/>
  <c r="X94" i="60"/>
  <c r="X93" i="60"/>
  <c r="X92" i="60"/>
  <c r="X91" i="60"/>
  <c r="X90" i="60"/>
  <c r="X89" i="60"/>
  <c r="X88" i="60"/>
  <c r="X87" i="60"/>
  <c r="X86" i="60"/>
  <c r="X85" i="60"/>
  <c r="X84" i="60"/>
  <c r="X83" i="60"/>
  <c r="X82" i="60"/>
  <c r="X81" i="60"/>
  <c r="X80" i="60"/>
  <c r="X79" i="60"/>
  <c r="X78" i="60"/>
  <c r="X77" i="60"/>
  <c r="X76" i="60"/>
  <c r="X75" i="60"/>
  <c r="X74" i="60"/>
  <c r="X73" i="60"/>
  <c r="X72" i="60"/>
  <c r="X71" i="60"/>
  <c r="X70" i="60"/>
  <c r="X69" i="60"/>
  <c r="X68" i="60"/>
  <c r="X67" i="60"/>
  <c r="X66" i="60"/>
  <c r="X65" i="60"/>
  <c r="X64" i="60"/>
  <c r="X63" i="60"/>
  <c r="X62" i="60"/>
  <c r="X61" i="60"/>
  <c r="X60" i="60"/>
  <c r="X59" i="60"/>
  <c r="X58" i="60"/>
  <c r="X57" i="60"/>
  <c r="X56" i="60"/>
  <c r="X55" i="60"/>
  <c r="X54" i="60"/>
  <c r="X53" i="60"/>
  <c r="X52" i="60"/>
  <c r="X51" i="60"/>
  <c r="X50" i="60"/>
  <c r="X49" i="60"/>
  <c r="X48" i="60"/>
  <c r="X47" i="60"/>
  <c r="X46" i="60"/>
  <c r="X45" i="60"/>
  <c r="X44" i="60"/>
  <c r="X43" i="60"/>
  <c r="X42" i="60"/>
  <c r="X41" i="60"/>
  <c r="X40" i="60"/>
  <c r="X39" i="60"/>
  <c r="X38" i="60"/>
  <c r="X37" i="60"/>
  <c r="X36" i="60"/>
  <c r="X35" i="60"/>
  <c r="X34" i="60"/>
  <c r="X33" i="60"/>
  <c r="X32" i="60"/>
  <c r="X31" i="60"/>
  <c r="X30" i="60"/>
  <c r="X29" i="60"/>
  <c r="X28" i="60"/>
  <c r="X27" i="60"/>
  <c r="X26" i="60"/>
  <c r="X25" i="60"/>
  <c r="X24" i="60"/>
  <c r="X23" i="60"/>
  <c r="X22" i="60"/>
  <c r="X21" i="60"/>
  <c r="X20" i="60"/>
  <c r="X19" i="60"/>
  <c r="X18" i="60"/>
  <c r="X17" i="60"/>
  <c r="X16" i="60"/>
  <c r="X15" i="60"/>
  <c r="X14" i="60"/>
  <c r="X13" i="60"/>
  <c r="X12" i="60"/>
  <c r="X11" i="60"/>
  <c r="X10" i="60"/>
  <c r="X9" i="60"/>
  <c r="X8" i="60"/>
  <c r="Z7" i="60"/>
  <c r="Z8" i="60"/>
  <c r="Z9" i="60"/>
  <c r="Z10" i="60"/>
  <c r="Z11" i="60"/>
  <c r="Z12" i="60"/>
  <c r="Z13" i="60"/>
  <c r="Z14" i="60"/>
  <c r="Z15" i="60"/>
  <c r="Z16" i="60"/>
  <c r="Z17" i="60"/>
  <c r="Z18" i="60"/>
  <c r="Z19" i="60"/>
  <c r="Z20" i="60"/>
  <c r="Z21" i="60"/>
  <c r="Z22" i="60"/>
  <c r="Z23" i="60"/>
  <c r="Z24" i="60"/>
  <c r="Z25" i="60"/>
  <c r="Z26" i="60"/>
  <c r="Z27" i="60"/>
  <c r="Z28" i="60"/>
  <c r="Z29" i="60"/>
  <c r="Z30" i="60"/>
  <c r="Z31" i="60"/>
  <c r="Z32" i="60"/>
  <c r="Z33" i="60"/>
  <c r="Z34" i="60"/>
  <c r="Z35" i="60"/>
  <c r="Z36" i="60"/>
  <c r="Z37" i="60"/>
  <c r="Z38" i="60"/>
  <c r="Z39" i="60"/>
  <c r="Z40" i="60"/>
  <c r="Z41" i="60"/>
  <c r="Z42" i="60"/>
  <c r="Z43" i="60"/>
  <c r="Z44" i="60"/>
  <c r="Z45" i="60"/>
  <c r="Z46" i="60"/>
  <c r="Z47" i="60"/>
  <c r="Z48" i="60"/>
  <c r="Z49" i="60"/>
  <c r="Z50" i="60"/>
  <c r="Z51" i="60"/>
  <c r="Z52" i="60"/>
  <c r="Z53" i="60"/>
  <c r="Z54" i="60"/>
  <c r="Z55" i="60"/>
  <c r="Z56" i="60"/>
  <c r="Z57" i="60"/>
  <c r="Z58" i="60"/>
  <c r="Z59" i="60"/>
  <c r="Z60" i="60"/>
  <c r="Z61" i="60"/>
  <c r="Z62" i="60"/>
  <c r="Z63" i="60"/>
  <c r="Z64" i="60"/>
  <c r="Z65" i="60"/>
  <c r="Z66" i="60"/>
  <c r="Z67" i="60"/>
  <c r="Z68" i="60"/>
  <c r="Z69" i="60"/>
  <c r="Z70" i="60"/>
  <c r="Z71" i="60"/>
  <c r="Z72" i="60"/>
  <c r="Z73" i="60"/>
  <c r="Z74" i="60"/>
  <c r="Z75" i="60"/>
  <c r="Z76" i="60"/>
  <c r="Z77" i="60"/>
  <c r="Z78" i="60"/>
  <c r="Z79" i="60"/>
  <c r="Z80" i="60"/>
  <c r="Z81" i="60"/>
  <c r="Z82" i="60"/>
  <c r="Z83" i="60"/>
  <c r="Z84" i="60"/>
  <c r="Z85" i="60"/>
  <c r="Z86" i="60"/>
  <c r="Z87" i="60"/>
  <c r="Z88" i="60"/>
  <c r="Z89" i="60"/>
  <c r="Z90" i="60"/>
  <c r="Z91" i="60"/>
  <c r="Z92" i="60"/>
  <c r="Z93" i="60"/>
  <c r="Z94" i="60"/>
  <c r="Z95" i="60"/>
  <c r="Z96" i="60"/>
  <c r="Z97" i="60"/>
  <c r="Z98" i="60"/>
  <c r="Z99" i="60"/>
  <c r="Z100" i="60"/>
  <c r="Z101" i="60"/>
  <c r="Z102" i="60"/>
  <c r="Z103" i="60"/>
  <c r="Z104" i="60"/>
  <c r="Z105" i="60"/>
  <c r="Z106" i="60"/>
  <c r="Z107" i="60"/>
  <c r="Z108" i="60"/>
  <c r="Z109" i="60"/>
  <c r="Z110" i="60"/>
  <c r="Z111" i="60"/>
  <c r="Z112" i="60"/>
  <c r="Z113" i="60"/>
  <c r="Z114" i="60"/>
  <c r="P15" i="65"/>
</calcChain>
</file>

<file path=xl/sharedStrings.xml><?xml version="1.0" encoding="utf-8"?>
<sst xmlns="http://schemas.openxmlformats.org/spreadsheetml/2006/main" count="5575" uniqueCount="1189">
  <si>
    <t>M/F</t>
  </si>
  <si>
    <t>No.</t>
  </si>
  <si>
    <t>NAME</t>
  </si>
  <si>
    <t>FLOOR</t>
  </si>
  <si>
    <t>VAULT</t>
  </si>
  <si>
    <t>TOTAL</t>
  </si>
  <si>
    <t>Floor</t>
  </si>
  <si>
    <t>Vault</t>
  </si>
  <si>
    <t>M</t>
  </si>
  <si>
    <t>F</t>
  </si>
  <si>
    <t>TEAM TOTAL</t>
  </si>
  <si>
    <t>POS</t>
  </si>
  <si>
    <t>BIRCHES VALLEY GC</t>
  </si>
  <si>
    <t>CLUB</t>
  </si>
  <si>
    <t>CITY OF STOKE GC</t>
  </si>
  <si>
    <t>pos</t>
  </si>
  <si>
    <t>pos2</t>
  </si>
  <si>
    <t>pos3</t>
  </si>
  <si>
    <t>UTTOXETER GC</t>
  </si>
  <si>
    <t>Amy Harrison</t>
  </si>
  <si>
    <t>Antonia Masters</t>
  </si>
  <si>
    <t>Lucy Bell</t>
  </si>
  <si>
    <t>Imogen Jones</t>
  </si>
  <si>
    <t>Charles Thompson</t>
  </si>
  <si>
    <t>Hugh Zwolinski</t>
  </si>
  <si>
    <t>Eddie Cooper</t>
  </si>
  <si>
    <t>Willem Clements</t>
  </si>
  <si>
    <t>Amanda McNelis</t>
  </si>
  <si>
    <t>Samuel Goodberry</t>
  </si>
  <si>
    <t>Alex Thompson</t>
  </si>
  <si>
    <t>Leo Norris</t>
  </si>
  <si>
    <t>Rheanne Morrison</t>
  </si>
  <si>
    <t>ERDINGTON GC</t>
  </si>
  <si>
    <t>Charis Rouse</t>
  </si>
  <si>
    <t>REVOLUTION GC</t>
  </si>
  <si>
    <t>Phoebe Heslop</t>
  </si>
  <si>
    <t>Bethany Hickman</t>
  </si>
  <si>
    <t>BROMSGROVE GC</t>
  </si>
  <si>
    <t>Olivia Waddell</t>
  </si>
  <si>
    <t>Ashleigh Pitt</t>
  </si>
  <si>
    <t>Caitlin Norman</t>
  </si>
  <si>
    <t>Madison Levy</t>
  </si>
  <si>
    <t>Imogen Green</t>
  </si>
  <si>
    <t>Megan Forster</t>
  </si>
  <si>
    <t>Jodie Harrison</t>
  </si>
  <si>
    <t>Lara Vina</t>
  </si>
  <si>
    <t>Dylan Harrison</t>
  </si>
  <si>
    <t>Grady Clarke</t>
  </si>
  <si>
    <t>Daniel Horton</t>
  </si>
  <si>
    <t>Tegan Smith</t>
  </si>
  <si>
    <t>Zarin Vandriwala</t>
  </si>
  <si>
    <t>Matthew Bambrook</t>
  </si>
  <si>
    <t>Rees Forbes</t>
  </si>
  <si>
    <t>Joel Foster-Finn</t>
  </si>
  <si>
    <t>Ben Tanner</t>
  </si>
  <si>
    <t>Rico Vina</t>
  </si>
  <si>
    <t>Tiffany Grego</t>
  </si>
  <si>
    <t>Jessica Witcomb</t>
  </si>
  <si>
    <t>Ashley Delaney</t>
  </si>
  <si>
    <t>Tessa Stirling</t>
  </si>
  <si>
    <t>Jade Bexton</t>
  </si>
  <si>
    <t>Charlotte Wilkins</t>
  </si>
  <si>
    <t>Emma Bentley</t>
  </si>
  <si>
    <t>Courtney Baugh</t>
  </si>
  <si>
    <t>AIRBORNE GC</t>
  </si>
  <si>
    <t>Lauren Griffiths</t>
  </si>
  <si>
    <t xml:space="preserve">REVOLUTION GC </t>
  </si>
  <si>
    <t>CLUB2</t>
  </si>
  <si>
    <t>NAME3</t>
  </si>
  <si>
    <t>Floor4</t>
  </si>
  <si>
    <t>pos5</t>
  </si>
  <si>
    <t>Vault6</t>
  </si>
  <si>
    <t>pos27</t>
  </si>
  <si>
    <t>TOTAL8</t>
  </si>
  <si>
    <t>pos39</t>
  </si>
  <si>
    <t>RUGBY</t>
  </si>
  <si>
    <t>BURNTWOOD ELITE</t>
  </si>
  <si>
    <t>Caitlin O'Hara</t>
  </si>
  <si>
    <t>Isabelle Wilkinson</t>
  </si>
  <si>
    <t>Isobel Aston</t>
  </si>
  <si>
    <t>BIRMINGHAM LASERS</t>
  </si>
  <si>
    <t>Sophie Scott</t>
  </si>
  <si>
    <t>Patrick Welsh</t>
  </si>
  <si>
    <t>Scott Whinray</t>
  </si>
  <si>
    <t>Lewis Walker</t>
  </si>
  <si>
    <t>IDSALL</t>
  </si>
  <si>
    <t>WYRE FOREST</t>
  </si>
  <si>
    <t>PARK WREKIN</t>
  </si>
  <si>
    <t>Hollie Barton</t>
  </si>
  <si>
    <t>Grace Gregory</t>
  </si>
  <si>
    <t>Amy Staniland</t>
  </si>
  <si>
    <t>Nieve O'Toole</t>
  </si>
  <si>
    <t>Erin Field</t>
  </si>
  <si>
    <t>Molly Thompson</t>
  </si>
  <si>
    <t>Ani Patrick</t>
  </si>
  <si>
    <t>Mia Fouweather</t>
  </si>
  <si>
    <t>Lauren Wild</t>
  </si>
  <si>
    <t>Emilie Benson-Stelling</t>
  </si>
  <si>
    <t>Katie Jarrard</t>
  </si>
  <si>
    <t>Abbie Brighton</t>
  </si>
  <si>
    <t>Charlotte Smith</t>
  </si>
  <si>
    <t>EARLS GC</t>
  </si>
  <si>
    <t>UTTOXETER RED</t>
  </si>
  <si>
    <t>EARLS GC A</t>
  </si>
  <si>
    <t>EARLS GC B</t>
  </si>
  <si>
    <t>DISABILITY</t>
  </si>
  <si>
    <t>DUDLEY GYMNASTICS CLUB</t>
  </si>
  <si>
    <t xml:space="preserve">Top 4 scores </t>
  </si>
  <si>
    <t>Rebecca Parker</t>
  </si>
  <si>
    <t>Paige Pearson</t>
  </si>
  <si>
    <t>DUD</t>
  </si>
  <si>
    <t>Mia Harris</t>
  </si>
  <si>
    <t>Lucy Atwood</t>
  </si>
  <si>
    <t>Megan Nicklin</t>
  </si>
  <si>
    <t>Bethany Taylor</t>
  </si>
  <si>
    <t>Alexandria Paine</t>
  </si>
  <si>
    <t>Rebekah Guest</t>
  </si>
  <si>
    <t>Sophie Phillips</t>
  </si>
  <si>
    <t>Kayleigh Dodd</t>
  </si>
  <si>
    <t>Alanah Carroll</t>
  </si>
  <si>
    <t>Ruby Hicks</t>
  </si>
  <si>
    <t>Emma Holloway</t>
  </si>
  <si>
    <t>Charlie Lockhart</t>
  </si>
  <si>
    <t>Lily Mchale</t>
  </si>
  <si>
    <t>Sophie Jones</t>
  </si>
  <si>
    <t>Abbie Tighe</t>
  </si>
  <si>
    <t>Kimberley Parker</t>
  </si>
  <si>
    <t>Georgina Dee</t>
  </si>
  <si>
    <t>FLICS</t>
  </si>
  <si>
    <t>Mia Scarlett</t>
  </si>
  <si>
    <t>Ella Hart</t>
  </si>
  <si>
    <t>Isabella Moran</t>
  </si>
  <si>
    <t>Zoe Clive</t>
  </si>
  <si>
    <t>Amber Hunter</t>
  </si>
  <si>
    <t>Rosanna Martin</t>
  </si>
  <si>
    <t>Amelia Fletcher</t>
  </si>
  <si>
    <t>Megan Stevens</t>
  </si>
  <si>
    <t>Emma Coombe</t>
  </si>
  <si>
    <t>Harriet Butler</t>
  </si>
  <si>
    <t>Georgia Livsey</t>
  </si>
  <si>
    <t>Cassie Tipper</t>
  </si>
  <si>
    <t>Helena Rayjayabun</t>
  </si>
  <si>
    <t>Leilani Main</t>
  </si>
  <si>
    <t>Yasmine Elaaouoi</t>
  </si>
  <si>
    <t>Matthew Vickers</t>
  </si>
  <si>
    <t>Mia Smith</t>
  </si>
  <si>
    <t xml:space="preserve">BIRM LASERS </t>
  </si>
  <si>
    <t>Willow Brook-Hunt</t>
  </si>
  <si>
    <t>Zoe Darby</t>
  </si>
  <si>
    <t>Holly Coelho</t>
  </si>
  <si>
    <t>Maisie Stone</t>
  </si>
  <si>
    <t>LASERS</t>
  </si>
  <si>
    <t>Natalya Fernandez</t>
  </si>
  <si>
    <t>Sophia El-Menshawy</t>
  </si>
  <si>
    <t>Emily Butterfield</t>
  </si>
  <si>
    <t>Nicole Coelho</t>
  </si>
  <si>
    <t>Emma Botfield</t>
  </si>
  <si>
    <t>Liberty Hill</t>
  </si>
  <si>
    <t>Abbie Yates</t>
  </si>
  <si>
    <t>BURNT</t>
  </si>
  <si>
    <t>Elle Pountney</t>
  </si>
  <si>
    <t>Lola Turley</t>
  </si>
  <si>
    <t>Jocelyn Tong</t>
  </si>
  <si>
    <t>Lyra Williams</t>
  </si>
  <si>
    <t>AIRB</t>
  </si>
  <si>
    <t>AIRBORNE GYMNASTICS CLUB</t>
  </si>
  <si>
    <t>Evie Fletcher</t>
  </si>
  <si>
    <t>Jessica Wild</t>
  </si>
  <si>
    <t>Keira Rushton</t>
  </si>
  <si>
    <t>DUDLEY GC</t>
  </si>
  <si>
    <t>Eden Heming</t>
  </si>
  <si>
    <t>Holly Khanna</t>
  </si>
  <si>
    <t>Charlie Fennel</t>
  </si>
  <si>
    <t>Saphia Cox</t>
  </si>
  <si>
    <t>Lilly-Mae Sturland</t>
  </si>
  <si>
    <t>Shannon Nolan</t>
  </si>
  <si>
    <t>Victoria Robley</t>
  </si>
  <si>
    <t>Rhianna Shackleton</t>
  </si>
  <si>
    <t>Isla Turnbull</t>
  </si>
  <si>
    <t>Elsa Minton</t>
  </si>
  <si>
    <t>Libby Harding</t>
  </si>
  <si>
    <t>Scarlett Mitchell</t>
  </si>
  <si>
    <t>BIRCH</t>
  </si>
  <si>
    <t>Zoe Turner-Jones</t>
  </si>
  <si>
    <t>BIRCHES VALLEY GYMNASTICS CLUB (1 x Ind)</t>
  </si>
  <si>
    <t>Abbie Tuddenham</t>
  </si>
  <si>
    <t>Grace Medley</t>
  </si>
  <si>
    <t>Katie Sherwood</t>
  </si>
  <si>
    <t>Ruby Brookes</t>
  </si>
  <si>
    <t>Hollie Miller</t>
  </si>
  <si>
    <t>Macey Cook</t>
  </si>
  <si>
    <t>Lauren Arrowsmith</t>
  </si>
  <si>
    <t>Charlotte Hatfield</t>
  </si>
  <si>
    <t>Katie Jo Edwards</t>
  </si>
  <si>
    <t>Lydia Hill</t>
  </si>
  <si>
    <t>Lucy Bushell</t>
  </si>
  <si>
    <t>Samuel Jackson</t>
  </si>
  <si>
    <t>Milo Boffey</t>
  </si>
  <si>
    <t>Elmear Tracey</t>
  </si>
  <si>
    <t>Lily-Mae Pitt</t>
  </si>
  <si>
    <t>Emma Jones</t>
  </si>
  <si>
    <t>Ellie Hayward</t>
  </si>
  <si>
    <t>Grace Morgan</t>
  </si>
  <si>
    <t>Isobel Davey</t>
  </si>
  <si>
    <t>Abigail Salcombe</t>
  </si>
  <si>
    <t>Jessica Cotter</t>
  </si>
  <si>
    <t>Ellie Jones</t>
  </si>
  <si>
    <t>Esme Dentith</t>
  </si>
  <si>
    <t>Tanya John</t>
  </si>
  <si>
    <t>Grace Coley</t>
  </si>
  <si>
    <t>Amie Jeff</t>
  </si>
  <si>
    <t>BROMSGROVE GYMNASTICS CLUB</t>
  </si>
  <si>
    <t>Tiffany Harris</t>
  </si>
  <si>
    <t>Georgina Ward</t>
  </si>
  <si>
    <t>Isabella Thurston</t>
  </si>
  <si>
    <t>Alice Ward</t>
  </si>
  <si>
    <t>Jillie Dawe</t>
  </si>
  <si>
    <t>Isabell O'Neill</t>
  </si>
  <si>
    <t>Lola Bailey</t>
  </si>
  <si>
    <t>Ebony Tweats</t>
  </si>
  <si>
    <t>Olivia Clowes</t>
  </si>
  <si>
    <t>CITY OF STOKE GYM CLUB</t>
  </si>
  <si>
    <t>Madeleine Mayes</t>
  </si>
  <si>
    <t>Alanya Blurton</t>
  </si>
  <si>
    <t>Claudia Lunt</t>
  </si>
  <si>
    <t>Charlotte Garland</t>
  </si>
  <si>
    <t>Jessica Royall</t>
  </si>
  <si>
    <t>ERDINGTON GYM CLUB</t>
  </si>
  <si>
    <t>Caitlin George</t>
  </si>
  <si>
    <t>Libby McKenna</t>
  </si>
  <si>
    <t>Gracie-Mae Bowen</t>
  </si>
  <si>
    <t>Sophie Gorman</t>
  </si>
  <si>
    <t>Evelyn Knight</t>
  </si>
  <si>
    <t>Erin Combellack</t>
  </si>
  <si>
    <t>Teigan Woodward</t>
  </si>
  <si>
    <t>Ellis Fowler</t>
  </si>
  <si>
    <t>Lucy Lippitt</t>
  </si>
  <si>
    <t xml:space="preserve">WYRE FOREST GYMNASTICS SCHOOL </t>
  </si>
  <si>
    <t>WYRE</t>
  </si>
  <si>
    <t>Noah Davison</t>
  </si>
  <si>
    <t>Patrick Kealey</t>
  </si>
  <si>
    <t>Ciaran Kealey</t>
  </si>
  <si>
    <t>Finley Harvey-Gilson</t>
  </si>
  <si>
    <t>WYRE FOREST GYMNASTICS SCHOOL</t>
  </si>
  <si>
    <t xml:space="preserve">BIRMINGHAM LASERS </t>
  </si>
  <si>
    <t>William Roberts</t>
  </si>
  <si>
    <t>WYRE FOREST GYMNASTICS SCHOOL B</t>
  </si>
  <si>
    <t>Lucy Derricutt</t>
  </si>
  <si>
    <t>Maddison Lees</t>
  </si>
  <si>
    <t>Kodi Mcmahon</t>
  </si>
  <si>
    <t>Paige Pimley</t>
  </si>
  <si>
    <t>Sophie Watkins</t>
  </si>
  <si>
    <t>Megan Steggles</t>
  </si>
  <si>
    <t>CITY OF WORCESTER GYMNASTICS CLUB</t>
  </si>
  <si>
    <t>Cara Chambers</t>
  </si>
  <si>
    <t>Jess Campbell</t>
  </si>
  <si>
    <t>Isobel Oxborough</t>
  </si>
  <si>
    <t>WORCS</t>
  </si>
  <si>
    <t>Emily Taylor</t>
  </si>
  <si>
    <t>Lauren Hemming</t>
  </si>
  <si>
    <t>CITY OF WORCS GC</t>
  </si>
  <si>
    <t>CITY OF WORCS GC B</t>
  </si>
  <si>
    <t>Lara Shaw</t>
  </si>
  <si>
    <t>Olivia Gomes-Smith</t>
  </si>
  <si>
    <t>Elspeth Edwards</t>
  </si>
  <si>
    <t>Emily Duncan</t>
  </si>
  <si>
    <t>Sian Culwick</t>
  </si>
  <si>
    <t>Emily Leaver</t>
  </si>
  <si>
    <t>Maia Akiki</t>
  </si>
  <si>
    <t>Francesca Benson-Stelling</t>
  </si>
  <si>
    <t>Imogen Humphries</t>
  </si>
  <si>
    <t>Hannah Cukic</t>
  </si>
  <si>
    <t>Phoebe Lines</t>
  </si>
  <si>
    <t>Gina Smith</t>
  </si>
  <si>
    <t>Rebecca Thornton</t>
  </si>
  <si>
    <t>Sian Richardson</t>
  </si>
  <si>
    <t>Jasper Struthers</t>
  </si>
  <si>
    <t>Tansy Blakely</t>
  </si>
  <si>
    <t>Abbie Meynell</t>
  </si>
  <si>
    <t>Millie Peak</t>
  </si>
  <si>
    <t>Millie-Rose Reader</t>
  </si>
  <si>
    <t>Ellesse George</t>
  </si>
  <si>
    <t>Charlotte Woodcock</t>
  </si>
  <si>
    <t>Millie Crawford</t>
  </si>
  <si>
    <t>Alice Linnitt</t>
  </si>
  <si>
    <t>Jordan Warrington</t>
  </si>
  <si>
    <t>EARLS GYMNASTICS CLUB B</t>
  </si>
  <si>
    <t>Ava Shilvock</t>
  </si>
  <si>
    <t>Suranne Joyce</t>
  </si>
  <si>
    <t>Seliece Gregory</t>
  </si>
  <si>
    <t>Abigail Nock</t>
  </si>
  <si>
    <t>Nya Murray</t>
  </si>
  <si>
    <t>Jessica Whatman</t>
  </si>
  <si>
    <t>Nyah Moss</t>
  </si>
  <si>
    <t>EARLS GYMNASTICS CLUB</t>
  </si>
  <si>
    <t>Jacob Partali</t>
  </si>
  <si>
    <t>Kaiden Davies</t>
  </si>
  <si>
    <t>Lewis Gjoka</t>
  </si>
  <si>
    <t>Megan Garner</t>
  </si>
  <si>
    <t>Rayne Murray</t>
  </si>
  <si>
    <t>Oliver Timlin</t>
  </si>
  <si>
    <t>Amar Rai</t>
  </si>
  <si>
    <t>Jessica Millington</t>
  </si>
  <si>
    <t>Nikki Horton</t>
  </si>
  <si>
    <t>Alex Williams</t>
  </si>
  <si>
    <t>Trinity Pickett</t>
  </si>
  <si>
    <t>EARLS GYMNASTICS CLUB (1 x Ind)</t>
  </si>
  <si>
    <t>Keira Harris</t>
  </si>
  <si>
    <t>Kate Davis</t>
  </si>
  <si>
    <t>Erin High</t>
  </si>
  <si>
    <t>Abbie Jamieson</t>
  </si>
  <si>
    <t>Leah Griffin</t>
  </si>
  <si>
    <t>Sophie Richmond</t>
  </si>
  <si>
    <t>Tegan Bailey</t>
  </si>
  <si>
    <t>Lauren Whateley</t>
  </si>
  <si>
    <t>Naomi Jones</t>
  </si>
  <si>
    <t>Liana Southwell</t>
  </si>
  <si>
    <t>Bailey Parry</t>
  </si>
  <si>
    <t>Calum Hewitt</t>
  </si>
  <si>
    <t>Abby Thomas</t>
  </si>
  <si>
    <t>Rhyanna Raybould</t>
  </si>
  <si>
    <t>Molly Scott</t>
  </si>
  <si>
    <t>Elaine Mbanje</t>
  </si>
  <si>
    <t>Rhea Jhanji</t>
  </si>
  <si>
    <t>Abigayl Hotchkiss</t>
  </si>
  <si>
    <t>Lucy Robinson</t>
  </si>
  <si>
    <t>Eliza Rawnsley</t>
  </si>
  <si>
    <t>Maddie Osborne</t>
  </si>
  <si>
    <t>Elif Cetin</t>
  </si>
  <si>
    <t>Evie Payton</t>
  </si>
  <si>
    <t>Emma Owen</t>
  </si>
  <si>
    <t>IDSALL BLACK</t>
  </si>
  <si>
    <t>Lily Pearson</t>
  </si>
  <si>
    <t>Heather Glover</t>
  </si>
  <si>
    <t>Ella Pearson</t>
  </si>
  <si>
    <t xml:space="preserve">DUDLEY GC </t>
  </si>
  <si>
    <t>REVOLUTION GYMNASTICS CLUB</t>
  </si>
  <si>
    <t>Malachi Jay</t>
  </si>
  <si>
    <t>REV</t>
  </si>
  <si>
    <t>Amy Timperley</t>
  </si>
  <si>
    <t>Anette Mascaro</t>
  </si>
  <si>
    <t>Shomari Silvera</t>
  </si>
  <si>
    <t>Neave Rees</t>
  </si>
  <si>
    <t>Ruby Couzens</t>
  </si>
  <si>
    <t>Erin Norman</t>
  </si>
  <si>
    <t>Esme Abraham</t>
  </si>
  <si>
    <t>Grace Rees</t>
  </si>
  <si>
    <t>Teodora Loghin</t>
  </si>
  <si>
    <t>Aisha Ali</t>
  </si>
  <si>
    <t>REVOLUTION GC B</t>
  </si>
  <si>
    <t>REVOLUTION GC A</t>
  </si>
  <si>
    <t>REVOLUTION GYMNASTICS CLUB B</t>
  </si>
  <si>
    <t>Charlotte Harmer</t>
  </si>
  <si>
    <t>Agatha Tanasa</t>
  </si>
  <si>
    <t>Jessica Deeks</t>
  </si>
  <si>
    <t>Drew Clarke</t>
  </si>
  <si>
    <t>Emily Sutton</t>
  </si>
  <si>
    <t>Catherine Brennan</t>
  </si>
  <si>
    <t>James Rowe</t>
  </si>
  <si>
    <t>Harry Egerton</t>
  </si>
  <si>
    <t>Ethan McCall</t>
  </si>
  <si>
    <t>Billy Vipond</t>
  </si>
  <si>
    <t>Jake Templeman</t>
  </si>
  <si>
    <t>Rebecca Littler</t>
  </si>
  <si>
    <t>Isobel Maxey</t>
  </si>
  <si>
    <t>RUGBY GYMNASTICS CLUB</t>
  </si>
  <si>
    <t>SALTO GYMNASTICS CLUB</t>
  </si>
  <si>
    <t xml:space="preserve">SALTO GC </t>
  </si>
  <si>
    <t>SALTO</t>
  </si>
  <si>
    <t>Lucy Turner</t>
  </si>
  <si>
    <t>Freya Richardson</t>
  </si>
  <si>
    <t>Chloe Eborall</t>
  </si>
  <si>
    <t>Lauren-May Gillies</t>
  </si>
  <si>
    <t>Eva Markham</t>
  </si>
  <si>
    <t>Kate Fryer</t>
  </si>
  <si>
    <t>Tanya Thomas</t>
  </si>
  <si>
    <t>Sydnee Mullett</t>
  </si>
  <si>
    <t>Phoebe Cope</t>
  </si>
  <si>
    <t>Ella Davies</t>
  </si>
  <si>
    <t>Molly Ball</t>
  </si>
  <si>
    <t>Ella Bennett</t>
  </si>
  <si>
    <t>Kezia Patel</t>
  </si>
  <si>
    <t>Millie Barnett</t>
  </si>
  <si>
    <t>Mollie Watson</t>
  </si>
  <si>
    <t>Gabriella Liuzzi-Jones</t>
  </si>
  <si>
    <t>Victoria Corbett</t>
  </si>
  <si>
    <t>Neave Booth</t>
  </si>
  <si>
    <t>WORCESTERSHIRE GA</t>
  </si>
  <si>
    <t>WORGA</t>
  </si>
  <si>
    <t>Stella Lewis-Painter</t>
  </si>
  <si>
    <t>Isobel Foster</t>
  </si>
  <si>
    <t>Evan Miles</t>
  </si>
  <si>
    <t>Ashton Price</t>
  </si>
  <si>
    <t>Lewis Beaver</t>
  </si>
  <si>
    <t>Zak Myatt</t>
  </si>
  <si>
    <t>Callum Braathen</t>
  </si>
  <si>
    <t>Michael Jordan</t>
  </si>
  <si>
    <t>Stanley Murray</t>
  </si>
  <si>
    <t>Luis Smith</t>
  </si>
  <si>
    <t>Nathaniel Cavey</t>
  </si>
  <si>
    <t>Benjamin Harvey</t>
  </si>
  <si>
    <t>Charlie Jordan</t>
  </si>
  <si>
    <t>Jacob Thomas</t>
  </si>
  <si>
    <t>Cotton Hennessey</t>
  </si>
  <si>
    <t>Jacob Taylor-Ricketts</t>
  </si>
  <si>
    <t>Madeline Gregory</t>
  </si>
  <si>
    <t>Phoebe Hodgkisson</t>
  </si>
  <si>
    <t>Carmen West</t>
  </si>
  <si>
    <t>Maddison Poulter</t>
  </si>
  <si>
    <t>Bethany Powell</t>
  </si>
  <si>
    <t>Alice Dankenbring</t>
  </si>
  <si>
    <t>Sarah Papworth</t>
  </si>
  <si>
    <t>Hannah Kelsall</t>
  </si>
  <si>
    <t>Declan Rolland</t>
  </si>
  <si>
    <t>UTTOXETER TIGERS</t>
  </si>
  <si>
    <t>Ben Pitts</t>
  </si>
  <si>
    <t>Ben Prince</t>
  </si>
  <si>
    <t>Oliver McBride</t>
  </si>
  <si>
    <t>George Preston</t>
  </si>
  <si>
    <t xml:space="preserve">WORCESTERSHIRE GA </t>
  </si>
  <si>
    <t>Naomi Parker</t>
  </si>
  <si>
    <t>Tyler Graney</t>
  </si>
  <si>
    <t>Leah Whitehouse</t>
  </si>
  <si>
    <t>Megan Brown</t>
  </si>
  <si>
    <t>Megan Smith</t>
  </si>
  <si>
    <t>Nathan Stainforth</t>
  </si>
  <si>
    <t>Elliot Smith</t>
  </si>
  <si>
    <t>Charlie Swarbrook</t>
  </si>
  <si>
    <t>Jacob Fear</t>
  </si>
  <si>
    <t>Sam Tarling</t>
  </si>
  <si>
    <t>Elyse Foster</t>
  </si>
  <si>
    <t>Chloe Brown</t>
  </si>
  <si>
    <t>Josie Oliver</t>
  </si>
  <si>
    <t>Emmaley Taylor</t>
  </si>
  <si>
    <t>Jessica Faux</t>
  </si>
  <si>
    <t>Amelia Hadgett</t>
  </si>
  <si>
    <t>Freya Hadgett</t>
  </si>
  <si>
    <t>Jake Watson</t>
  </si>
  <si>
    <t>Jadon Salt</t>
  </si>
  <si>
    <t>Oliver Stevenson</t>
  </si>
  <si>
    <t>Todd Blissett</t>
  </si>
  <si>
    <t>Rhys Richards</t>
  </si>
  <si>
    <t>Owen Buxton</t>
  </si>
  <si>
    <t>George Zwolinski</t>
  </si>
  <si>
    <t>Freddie Lynch</t>
  </si>
  <si>
    <t>Archie Pawelski</t>
  </si>
  <si>
    <t>Sammy Dyche</t>
  </si>
  <si>
    <t>Theo Hulse</t>
  </si>
  <si>
    <t>Connie Smedley</t>
  </si>
  <si>
    <t>Zoe Carr</t>
  </si>
  <si>
    <t>Sadie Crossley</t>
  </si>
  <si>
    <t>Natalie Stevens</t>
  </si>
  <si>
    <t>Kia Gardner</t>
  </si>
  <si>
    <t>Lucy Carr</t>
  </si>
  <si>
    <t>Lucy Bragg</t>
  </si>
  <si>
    <t>Ellie Dimbleby</t>
  </si>
  <si>
    <t>Isabel Ellsmore</t>
  </si>
  <si>
    <t>Sarah Whitehouse</t>
  </si>
  <si>
    <t>Allan Marston</t>
  </si>
  <si>
    <t>Richard Hammond</t>
  </si>
  <si>
    <t>FLIX COVENTRY</t>
  </si>
  <si>
    <t>Ellie Owen</t>
  </si>
  <si>
    <t>FLICS ACADEMY</t>
  </si>
  <si>
    <t xml:space="preserve">FLICS ACADEMY </t>
  </si>
  <si>
    <t>Katie Thatcher</t>
  </si>
  <si>
    <t>WOLVERHAMPTON GYM CLUB GREEN</t>
  </si>
  <si>
    <t>THE GEORGE FINNEY CHAMPIONSHIPS 2015</t>
  </si>
  <si>
    <t>Sunday 29th March 2015  - Fenton Manor Sports Complex, Stoke-on-Trent</t>
  </si>
  <si>
    <t>BURNTWOOD ELITE A</t>
  </si>
  <si>
    <t>BURNTWOOD ELITE B</t>
  </si>
  <si>
    <t>Lydia Wilkinson</t>
  </si>
  <si>
    <t>Amelia Sheffield</t>
  </si>
  <si>
    <t>Alyssa Tonks</t>
  </si>
  <si>
    <t>Mollie-Mae Allsop</t>
  </si>
  <si>
    <t>Hannah Fowler</t>
  </si>
  <si>
    <t>Hannah Jennings</t>
  </si>
  <si>
    <t>Bethany Mason</t>
  </si>
  <si>
    <t>Faye Birch</t>
  </si>
  <si>
    <t>Mia Tweddle</t>
  </si>
  <si>
    <t>Molly Ireson</t>
  </si>
  <si>
    <t>Sarah Cantrill</t>
  </si>
  <si>
    <t>Melissa Bonner</t>
  </si>
  <si>
    <t>Lily Cook</t>
  </si>
  <si>
    <t>Leah Hopson</t>
  </si>
  <si>
    <t>Sophie Johnson</t>
  </si>
  <si>
    <t>Mia Beck</t>
  </si>
  <si>
    <t>Amelia Baggs</t>
  </si>
  <si>
    <t>Caitlin Ryan</t>
  </si>
  <si>
    <t>Jaisimran Kaur</t>
  </si>
  <si>
    <t>Chloe Roberts</t>
  </si>
  <si>
    <t>Abbie Willetts</t>
  </si>
  <si>
    <t>Georgia  Gould</t>
  </si>
  <si>
    <t>Alex Fletcher</t>
  </si>
  <si>
    <t xml:space="preserve">DUDLEY GA </t>
  </si>
  <si>
    <t>Olive Westmorland</t>
  </si>
  <si>
    <t>Grace Morton</t>
  </si>
  <si>
    <t>Milly Clarke</t>
  </si>
  <si>
    <t xml:space="preserve">Ollie Davies </t>
  </si>
  <si>
    <t>FLICS ACADEMY (1x Ind)</t>
  </si>
  <si>
    <t>Ollie Davies</t>
  </si>
  <si>
    <t>SALTO GYMNASTIC CLUB</t>
  </si>
  <si>
    <t>Jessica  Cartwright</t>
  </si>
  <si>
    <t>Grace Jelfs</t>
  </si>
  <si>
    <t>Mia Phillips</t>
  </si>
  <si>
    <t>Leah Sabin</t>
  </si>
  <si>
    <t>Millie Chesterton</t>
  </si>
  <si>
    <t>Abbie Staples</t>
  </si>
  <si>
    <t>SALTO GYMNASTICS CLUB A</t>
  </si>
  <si>
    <t>SALTO GYMNASTICS CLUB B</t>
  </si>
  <si>
    <t>Maya Forrest</t>
  </si>
  <si>
    <t>Imogen Heaps</t>
  </si>
  <si>
    <t>Emelia Bourne</t>
  </si>
  <si>
    <t>Grace Chapman</t>
  </si>
  <si>
    <t>Ellie Taylor</t>
  </si>
  <si>
    <t>Evelien Mackness</t>
  </si>
  <si>
    <t>BLOXWICH GYMNASTICS CLUB</t>
  </si>
  <si>
    <t>Zoe Jukes</t>
  </si>
  <si>
    <t>BLOX</t>
  </si>
  <si>
    <t>BLOWICH GYMNASTICS CLUB (1 x Ind)</t>
  </si>
  <si>
    <t>Sam Bees</t>
  </si>
  <si>
    <t>BLOXWICH GYMNASTICS CLUB 1</t>
  </si>
  <si>
    <t>Sophie Baker</t>
  </si>
  <si>
    <t>Megan Hall</t>
  </si>
  <si>
    <t>Stevie-Jo Andrews</t>
  </si>
  <si>
    <t>Freya Jackson</t>
  </si>
  <si>
    <t>BLOXWICH GYMNASTICS CLUB 2</t>
  </si>
  <si>
    <t>Kelsey Allmark</t>
  </si>
  <si>
    <t>Lauren Bird</t>
  </si>
  <si>
    <t>Ruby Halls</t>
  </si>
  <si>
    <t>Tilly Smith</t>
  </si>
  <si>
    <t>Madison Stokes</t>
  </si>
  <si>
    <t>Isobel Cockbill</t>
  </si>
  <si>
    <t>Lucy-Ann Wood</t>
  </si>
  <si>
    <t>Ellie-May Humphries</t>
  </si>
  <si>
    <t>BLOXWICH GYMNASTICS CLUB (2x Ind)</t>
  </si>
  <si>
    <t>Jessica Hall</t>
  </si>
  <si>
    <t>Emily Bowles</t>
  </si>
  <si>
    <t>Faith Jackson</t>
  </si>
  <si>
    <t>Shaunice Duquesnay</t>
  </si>
  <si>
    <t>Saskia Thompson</t>
  </si>
  <si>
    <t>Abbey Hargreaves</t>
  </si>
  <si>
    <t>Lucia Zollino</t>
  </si>
  <si>
    <t>Freddy Nixon</t>
  </si>
  <si>
    <t>Amber Wynn</t>
  </si>
  <si>
    <t>Artem Trokhymchuk</t>
  </si>
  <si>
    <t>Adam Costin</t>
  </si>
  <si>
    <t>Dylan Thomas</t>
  </si>
  <si>
    <t>Amelia Robley</t>
  </si>
  <si>
    <t>Ciara Shackleton</t>
  </si>
  <si>
    <t>Holly Nicholls</t>
  </si>
  <si>
    <t>BIRCHES VALLEY GYMNASTICS CLUB TEAM 1</t>
  </si>
  <si>
    <t>BIRCHES VALLEY GYMNASTICS CLUB TEAM 2</t>
  </si>
  <si>
    <t>Leah Mcleod</t>
  </si>
  <si>
    <t>Freya Bird</t>
  </si>
  <si>
    <t>Amelia Harrison</t>
  </si>
  <si>
    <t>Farleigh Spencer</t>
  </si>
  <si>
    <t xml:space="preserve">BIRCHES VALLEY GYMNASTICS CLUB </t>
  </si>
  <si>
    <t>Staci Gilbert</t>
  </si>
  <si>
    <t>Laura Harvey-Jones</t>
  </si>
  <si>
    <t>Lexi Higginson</t>
  </si>
  <si>
    <t>Isobelle Locke</t>
  </si>
  <si>
    <t>Mia Simcox</t>
  </si>
  <si>
    <t>Aleena Saud</t>
  </si>
  <si>
    <t>Nicole Soo</t>
  </si>
  <si>
    <t>Shauna Cope</t>
  </si>
  <si>
    <t>Melissa Baylis</t>
  </si>
  <si>
    <t>Laci Fernandez</t>
  </si>
  <si>
    <t>Tola Kredens</t>
  </si>
  <si>
    <t>Maisy Hughes</t>
  </si>
  <si>
    <t>Courtney Guy</t>
  </si>
  <si>
    <t>Aliyah Miles</t>
  </si>
  <si>
    <t>Jaya Sanghera</t>
  </si>
  <si>
    <t>Monique James-Thomas</t>
  </si>
  <si>
    <t>Cerys Rattigan</t>
  </si>
  <si>
    <t>Lilly Hemming</t>
  </si>
  <si>
    <t>Maddi Baughan</t>
  </si>
  <si>
    <t>Emma Taylor</t>
  </si>
  <si>
    <t>Sian James</t>
  </si>
  <si>
    <t>Bronwyn Murray</t>
  </si>
  <si>
    <t>Orjas Mishra</t>
  </si>
  <si>
    <t>Zac Parker</t>
  </si>
  <si>
    <t>Hani El-Menshawy</t>
  </si>
  <si>
    <t>Rhyse Oliveri</t>
  </si>
  <si>
    <t>Parrell  Harris</t>
  </si>
  <si>
    <t>Sophie Knowles</t>
  </si>
  <si>
    <t>Natasha John</t>
  </si>
  <si>
    <t xml:space="preserve">BROMSGROVE GYMNASTICS CLUB BLACK </t>
  </si>
  <si>
    <t>BROMSGROVE GYMNASTICS CLUB PURPLE</t>
  </si>
  <si>
    <t>Isabelle Jackson</t>
  </si>
  <si>
    <t>Amalee Stokes</t>
  </si>
  <si>
    <t>BROM</t>
  </si>
  <si>
    <t>Grace Walton</t>
  </si>
  <si>
    <t>Jake Harris</t>
  </si>
  <si>
    <t>STOKE</t>
  </si>
  <si>
    <t>Amelia  White</t>
  </si>
  <si>
    <t>Isla Clarkson</t>
  </si>
  <si>
    <t>Kayla Salmon</t>
  </si>
  <si>
    <t>Grace Webb</t>
  </si>
  <si>
    <t>Ellen-Jade Kenny</t>
  </si>
  <si>
    <t>Ellie Foxhall</t>
  </si>
  <si>
    <t>Jessica Parkes</t>
  </si>
  <si>
    <t>CITY OF STOKE GYM CLUB A</t>
  </si>
  <si>
    <t>CITY OF STOKE GYM CLUB B</t>
  </si>
  <si>
    <t>Niamh Bould</t>
  </si>
  <si>
    <t>Erin Gascoigne Jones</t>
  </si>
  <si>
    <t>Harriet Colley</t>
  </si>
  <si>
    <t>Sophie-Jayne Austin</t>
  </si>
  <si>
    <t>Grace Beltran</t>
  </si>
  <si>
    <t>Ella Rose Lomas</t>
  </si>
  <si>
    <t>Gracie Wilmer</t>
  </si>
  <si>
    <t>Isabella Aw</t>
  </si>
  <si>
    <t>Joseph Lessimore</t>
  </si>
  <si>
    <t>Ashton Love</t>
  </si>
  <si>
    <t>Oscar Dryden-Garrould</t>
  </si>
  <si>
    <t>David Burrow</t>
  </si>
  <si>
    <t xml:space="preserve">CITY OF WORCESTER GYMNASTICS CLUB C </t>
  </si>
  <si>
    <t>Rose Baker</t>
  </si>
  <si>
    <t xml:space="preserve">CITY OF WORCESTER GYMNASTICS CLUB </t>
  </si>
  <si>
    <t>Keeley Allen</t>
  </si>
  <si>
    <t>Jessica Bridge</t>
  </si>
  <si>
    <t>Amelia Gearey</t>
  </si>
  <si>
    <t>Lily Kealy</t>
  </si>
  <si>
    <t>Rosalie Williams</t>
  </si>
  <si>
    <t>Skye Weston</t>
  </si>
  <si>
    <t>Chelsea Wassell</t>
  </si>
  <si>
    <t>Katie Johnson</t>
  </si>
  <si>
    <t>EARLS</t>
  </si>
  <si>
    <t xml:space="preserve">EARLS GYMNASTICS CLUB A </t>
  </si>
  <si>
    <t>Owen Walton</t>
  </si>
  <si>
    <t>Nyasha Mutendi</t>
  </si>
  <si>
    <t>Isabelle Macdonald</t>
  </si>
  <si>
    <t>Madison Innes</t>
  </si>
  <si>
    <t>Abbie Matty</t>
  </si>
  <si>
    <t>Rhiannon Sale</t>
  </si>
  <si>
    <t>Bradley Hooper</t>
  </si>
  <si>
    <t>Kye Willock</t>
  </si>
  <si>
    <t>Luis Obaseki</t>
  </si>
  <si>
    <t>Abigail Marler</t>
  </si>
  <si>
    <t>Lea Copti</t>
  </si>
  <si>
    <t>Saffron Duffy</t>
  </si>
  <si>
    <t>Eve Benson</t>
  </si>
  <si>
    <t>Ciara Mctaggart</t>
  </si>
  <si>
    <t>Megan Morrissey</t>
  </si>
  <si>
    <t>Sinead Melvin</t>
  </si>
  <si>
    <t>Martha Adkins</t>
  </si>
  <si>
    <t>ERDING</t>
  </si>
  <si>
    <t>ERDINGTON GYM CLUB PINK</t>
  </si>
  <si>
    <t>ERDINGTON GYM CLUB PURPLE</t>
  </si>
  <si>
    <t>Halle Jordan</t>
  </si>
  <si>
    <t>Alice Cumiskey</t>
  </si>
  <si>
    <t>Abigail Bennett</t>
  </si>
  <si>
    <t>Chloe Harwick-Beckford</t>
  </si>
  <si>
    <t>Chloe Greenshields</t>
  </si>
  <si>
    <t>Jorja Barton</t>
  </si>
  <si>
    <t>Ava Burke</t>
  </si>
  <si>
    <t>Izabel Dodd</t>
  </si>
  <si>
    <t>Milly Corbett</t>
  </si>
  <si>
    <t>Shonagh Dunlea</t>
  </si>
  <si>
    <t>Macey Dawes</t>
  </si>
  <si>
    <t>Leah Kelly</t>
  </si>
  <si>
    <t>Isobel Radford</t>
  </si>
  <si>
    <t>Louisa Semmens</t>
  </si>
  <si>
    <t>Keilan Banning-Price</t>
  </si>
  <si>
    <t>Grace Evans</t>
  </si>
  <si>
    <t>Bethany Wilde</t>
  </si>
  <si>
    <t>Lily Haynes</t>
  </si>
  <si>
    <t>Kadijha Cox</t>
  </si>
  <si>
    <t>Simi Gordhan</t>
  </si>
  <si>
    <t>Shania Miller</t>
  </si>
  <si>
    <t>Madison Marler</t>
  </si>
  <si>
    <t>Sai Ashman</t>
  </si>
  <si>
    <t>Chloe Mallon</t>
  </si>
  <si>
    <t>Olivia Hobday</t>
  </si>
  <si>
    <t>BLOXWICH GYMNASTICS CLUB (2 x Ind)</t>
  </si>
  <si>
    <t>Emily Jane Parker</t>
  </si>
  <si>
    <t>Layla Boden</t>
  </si>
  <si>
    <t>GFORCE</t>
  </si>
  <si>
    <t>Skye Seymour</t>
  </si>
  <si>
    <t>Sofia Abel-Lawson</t>
  </si>
  <si>
    <t>Bethany Fox</t>
  </si>
  <si>
    <t>G-FORCE TRAMPOLINE,GYMNASTICS &amp; DMT CLUB (2xInd)</t>
  </si>
  <si>
    <t>G-FORCE TRAMPOLINE,GYMNASTICS &amp; DMT CLUB (3xInd)</t>
  </si>
  <si>
    <t>Rachel Hurst</t>
  </si>
  <si>
    <t>G-FORCE TRAMPOLINE,GYMNASTICS &amp; DMT CLUB (1xInd)</t>
  </si>
  <si>
    <t>IDSALL GYMNASTICS &amp; TRAMPOLING CLUB</t>
  </si>
  <si>
    <t>Grace Boden</t>
  </si>
  <si>
    <t>Grace Cooper</t>
  </si>
  <si>
    <t>Grace Fergusson</t>
  </si>
  <si>
    <t>Alex Lees</t>
  </si>
  <si>
    <t>Maddox Bentley</t>
  </si>
  <si>
    <t>Joel Bentley</t>
  </si>
  <si>
    <t>IDSALL GYMNASTICS &amp; TRAMPOLING CLUB (1 x Ind)</t>
  </si>
  <si>
    <t>Olivia Janes</t>
  </si>
  <si>
    <t>Abigail Jones</t>
  </si>
  <si>
    <t>Tegan Stoddart</t>
  </si>
  <si>
    <t>Oliver Wells</t>
  </si>
  <si>
    <t>Sophie Kinnersley</t>
  </si>
  <si>
    <t>Madeleine Harris</t>
  </si>
  <si>
    <t>Olivia Meakin</t>
  </si>
  <si>
    <t>Saskia Morris</t>
  </si>
  <si>
    <t>Rosie Nightingale</t>
  </si>
  <si>
    <t>Harley Binsley</t>
  </si>
  <si>
    <t>IDSALL GYMNASTICS &amp; TRAMPOLING CLUB SILVER</t>
  </si>
  <si>
    <t>IDSALL GYMNASTICS &amp; TRAMPOLING CLUB BLACK</t>
  </si>
  <si>
    <t>Grace Morris</t>
  </si>
  <si>
    <t>Olivia Morris</t>
  </si>
  <si>
    <t>Eleanor Gibb</t>
  </si>
  <si>
    <t>Natalie Brick</t>
  </si>
  <si>
    <t>Evie Newbrook</t>
  </si>
  <si>
    <t>Emily Marren</t>
  </si>
  <si>
    <t>Aimee Jarrett</t>
  </si>
  <si>
    <t>Poppy Chafer</t>
  </si>
  <si>
    <t>Holly Rose</t>
  </si>
  <si>
    <t>Rachel Mackay</t>
  </si>
  <si>
    <t>Amber Leeper</t>
  </si>
  <si>
    <t>Summer Butler</t>
  </si>
  <si>
    <t>Kasey Green</t>
  </si>
  <si>
    <t>Lauren McLoughlin</t>
  </si>
  <si>
    <t>Lucy Potter</t>
  </si>
  <si>
    <t>Tilly Boden</t>
  </si>
  <si>
    <t>Hope Radford</t>
  </si>
  <si>
    <t>Skye Wright</t>
  </si>
  <si>
    <t>Charlotte Fergusson</t>
  </si>
  <si>
    <t>Rosie Eastgate</t>
  </si>
  <si>
    <t>JNB</t>
  </si>
  <si>
    <t>JNB GYMNASTICS ACADEMY (2 x Ind)</t>
  </si>
  <si>
    <t>Rebecca Thruston-Nend</t>
  </si>
  <si>
    <t>Abigail Collett</t>
  </si>
  <si>
    <t>Freya Williams</t>
  </si>
  <si>
    <t>Jessica Bloomfield</t>
  </si>
  <si>
    <t>Nicole Beach</t>
  </si>
  <si>
    <t>Kira Patel</t>
  </si>
  <si>
    <t>Chloe Green</t>
  </si>
  <si>
    <t>JNB GYMNASTICS ACADEMY</t>
  </si>
  <si>
    <t>Charlotte Ash</t>
  </si>
  <si>
    <t>Safiyah Newton</t>
  </si>
  <si>
    <t>Lucy Boyes</t>
  </si>
  <si>
    <t>Holly Padfield</t>
  </si>
  <si>
    <t>Imogen Gautier</t>
  </si>
  <si>
    <t xml:space="preserve">JNB GYMNASTICS ACADEMY </t>
  </si>
  <si>
    <t>Abbie Belcher</t>
  </si>
  <si>
    <t>Isobel Ashley</t>
  </si>
  <si>
    <t>Ella Wilson</t>
  </si>
  <si>
    <t>Olivia Waite</t>
  </si>
  <si>
    <t>Jessica Hinson</t>
  </si>
  <si>
    <t>LEAMINGTON &amp; WARWICK GYMNASTICS CLUB</t>
  </si>
  <si>
    <t>Emily Wong</t>
  </si>
  <si>
    <t>Lucy Heawood</t>
  </si>
  <si>
    <t>Isabel Hanley</t>
  </si>
  <si>
    <t>Hannah Mason</t>
  </si>
  <si>
    <t>Sean Andrews</t>
  </si>
  <si>
    <t>Amy Pressley</t>
  </si>
  <si>
    <t>Maisie Dixon</t>
  </si>
  <si>
    <t>Isabella Grundy</t>
  </si>
  <si>
    <t>Roxie Reader</t>
  </si>
  <si>
    <t>Serena Thomas</t>
  </si>
  <si>
    <t>Freya Winsper-Moore</t>
  </si>
  <si>
    <t>LEM&amp;W</t>
  </si>
  <si>
    <t>Patrick Thurlow</t>
  </si>
  <si>
    <t>Aaron Reynolds</t>
  </si>
  <si>
    <t>Chloe Williams</t>
  </si>
  <si>
    <t>Amelia Cox</t>
  </si>
  <si>
    <t>NUNEATON OLYMPIC GYM CLUB</t>
  </si>
  <si>
    <t>Lucy Beesley</t>
  </si>
  <si>
    <t>Lucy Chatten</t>
  </si>
  <si>
    <t>Mya Hillary</t>
  </si>
  <si>
    <t>Marisa White</t>
  </si>
  <si>
    <t>Freya Krauth</t>
  </si>
  <si>
    <t>Zara Gladman</t>
  </si>
  <si>
    <t>NUN</t>
  </si>
  <si>
    <t>Charlotte Bulpitt</t>
  </si>
  <si>
    <t>Paige Masser</t>
  </si>
  <si>
    <t>Harriet Gilbert</t>
  </si>
  <si>
    <t>Evie Wroe</t>
  </si>
  <si>
    <t>Libby-Ann Holdback</t>
  </si>
  <si>
    <t>Elodie Brickley</t>
  </si>
  <si>
    <t>Lucie Hill</t>
  </si>
  <si>
    <t>Alecia Houghton</t>
  </si>
  <si>
    <t>Kirsten Doody</t>
  </si>
  <si>
    <t>Amy Stephenson</t>
  </si>
  <si>
    <t>Keira Ellis</t>
  </si>
  <si>
    <t>PARK</t>
  </si>
  <si>
    <t>Victoria Griffiths</t>
  </si>
  <si>
    <t>Sophia Mann</t>
  </si>
  <si>
    <t>Lauren Fishman</t>
  </si>
  <si>
    <t>Olivia Tranter</t>
  </si>
  <si>
    <t>Molly Poulter</t>
  </si>
  <si>
    <t>Rohan Levy</t>
  </si>
  <si>
    <t>Matthew Thomas</t>
  </si>
  <si>
    <t>REVOLUTION GYMNASTICS CLUB A</t>
  </si>
  <si>
    <t>Ellie Garfield</t>
  </si>
  <si>
    <t>Amelia Lane</t>
  </si>
  <si>
    <t>Ruth Carey</t>
  </si>
  <si>
    <t>Isabelle Bryans</t>
  </si>
  <si>
    <t>Joseph Harrison</t>
  </si>
  <si>
    <t>Robert Owen</t>
  </si>
  <si>
    <t>Florence Jee</t>
  </si>
  <si>
    <t>Scarlett Hawkins</t>
  </si>
  <si>
    <t>Poppy Couzens</t>
  </si>
  <si>
    <t>Beatrice Scholefield</t>
  </si>
  <si>
    <t>Catherine Rooney</t>
  </si>
  <si>
    <t>Katie Taylor</t>
  </si>
  <si>
    <t>Rebecca Berwick</t>
  </si>
  <si>
    <t>Megan Linney</t>
  </si>
  <si>
    <t>Charlotte Worrall</t>
  </si>
  <si>
    <t>Jared Hubble</t>
  </si>
  <si>
    <t>Ella Finan</t>
  </si>
  <si>
    <t>Sophie Tanner</t>
  </si>
  <si>
    <t>SEVERN GYMNASTICS &amp; TRAMPOLING CLUB</t>
  </si>
  <si>
    <t>Callum Darrer</t>
  </si>
  <si>
    <t>Zoe Ward</t>
  </si>
  <si>
    <t>Chloe Scutts</t>
  </si>
  <si>
    <t>Hope Cartwright</t>
  </si>
  <si>
    <t>Jasmine Barrett</t>
  </si>
  <si>
    <t>Grace Winter</t>
  </si>
  <si>
    <t>SEVERN</t>
  </si>
  <si>
    <t>Beth Pearson</t>
  </si>
  <si>
    <t>Rebecca Walker</t>
  </si>
  <si>
    <t>Ella Hurford</t>
  </si>
  <si>
    <t>Faye Davies</t>
  </si>
  <si>
    <t>Caitlin Owen</t>
  </si>
  <si>
    <t>Lydia Willicombe</t>
  </si>
  <si>
    <t>Stephanie Walker</t>
  </si>
  <si>
    <t>Lilly Weaver</t>
  </si>
  <si>
    <t>Chloe Pawlowski</t>
  </si>
  <si>
    <t>TAMWORTH OLYMPIC GYM CLUB</t>
  </si>
  <si>
    <t>Tilli-Beau Cecilia Tyson</t>
  </si>
  <si>
    <t>Grace Butler</t>
  </si>
  <si>
    <t>Isabel McRoberts</t>
  </si>
  <si>
    <t>Molly Finlay</t>
  </si>
  <si>
    <t>Skye Willmett</t>
  </si>
  <si>
    <t>Macey Jewkes</t>
  </si>
  <si>
    <t>TAM</t>
  </si>
  <si>
    <t>UTTOXETER BRAVES</t>
  </si>
  <si>
    <t>Jack Longson</t>
  </si>
  <si>
    <t>Zak Wedgwood</t>
  </si>
  <si>
    <t>Harry Preston</t>
  </si>
  <si>
    <t>Billy Gill</t>
  </si>
  <si>
    <t>UTTOX</t>
  </si>
  <si>
    <t>UTTOXETER CUBS</t>
  </si>
  <si>
    <t xml:space="preserve">UTTOXETER TIGERS </t>
  </si>
  <si>
    <t>Joshua Fowler</t>
  </si>
  <si>
    <t>Dexter Newman</t>
  </si>
  <si>
    <t>Seth Purdy</t>
  </si>
  <si>
    <t>Quintin Kemish</t>
  </si>
  <si>
    <t>Mathew Gillis</t>
  </si>
  <si>
    <t>UTTOXETER BLUE</t>
  </si>
  <si>
    <t>Isabelle Cope</t>
  </si>
  <si>
    <t>Amy-Lee Jones</t>
  </si>
  <si>
    <t>UTTOXETER GYMNASTICS CLUB (1xInd)</t>
  </si>
  <si>
    <t xml:space="preserve">UTTOXETER BLUE </t>
  </si>
  <si>
    <t>UTTOXETER MEN</t>
  </si>
  <si>
    <t>Bobby Civil</t>
  </si>
  <si>
    <t>Keith Emery</t>
  </si>
  <si>
    <t>UTTOXETER STORM</t>
  </si>
  <si>
    <t>James Dain</t>
  </si>
  <si>
    <t xml:space="preserve">UTTOXETER MUDCATS </t>
  </si>
  <si>
    <t>UTTOXETER GIRLS</t>
  </si>
  <si>
    <t>Ruby Weston</t>
  </si>
  <si>
    <t>Georgina Slack</t>
  </si>
  <si>
    <t>Angel Davall</t>
  </si>
  <si>
    <t>Mya Priestley</t>
  </si>
  <si>
    <t>Mae McPherson</t>
  </si>
  <si>
    <t>Kellen Cordner</t>
  </si>
  <si>
    <t>UTTOXETER LADIES</t>
  </si>
  <si>
    <t>Ellie-Mae Storr</t>
  </si>
  <si>
    <t>Georgia Coleman</t>
  </si>
  <si>
    <t>UTTOXETER REDSOX</t>
  </si>
  <si>
    <t>UTTOXETER WHITESOX</t>
  </si>
  <si>
    <t>James Mcnelis</t>
  </si>
  <si>
    <t>Archie Tomlinson</t>
  </si>
  <si>
    <t>Matthew Elkin</t>
  </si>
  <si>
    <t>Joshua Howlett</t>
  </si>
  <si>
    <t>Owen Mandley</t>
  </si>
  <si>
    <t>Elijah Beswick</t>
  </si>
  <si>
    <t>Catherine Jones</t>
  </si>
  <si>
    <t>Lauren Bull</t>
  </si>
  <si>
    <t>Gabriella Turnbull</t>
  </si>
  <si>
    <t>Molly Doyle</t>
  </si>
  <si>
    <t>Molly Warren</t>
  </si>
  <si>
    <t>Natasha Goodwin</t>
  </si>
  <si>
    <t>Ewelina Biskupowicz</t>
  </si>
  <si>
    <t>James Davies</t>
  </si>
  <si>
    <t>Daniel Jennings</t>
  </si>
  <si>
    <t>WORCESTERSHIRE GYMNASTICS ACADEMY</t>
  </si>
  <si>
    <t>Amber Varley</t>
  </si>
  <si>
    <t xml:space="preserve">WORCESTERSHIRE GYMNASTICS ACADEMY </t>
  </si>
  <si>
    <t>Ronan Stewart</t>
  </si>
  <si>
    <t>Bruno Osman-Hopes</t>
  </si>
  <si>
    <t>Toby Atkin</t>
  </si>
  <si>
    <t>Amber Adams</t>
  </si>
  <si>
    <t>Lily Ross</t>
  </si>
  <si>
    <t>Ben Philpott</t>
  </si>
  <si>
    <t>Matthew Morris</t>
  </si>
  <si>
    <t>Michael  Jones</t>
  </si>
  <si>
    <t>Harry Ward</t>
  </si>
  <si>
    <t>Jordan Alldrett</t>
  </si>
  <si>
    <t>Ximena Villarreal</t>
  </si>
  <si>
    <t>Oliver Ward</t>
  </si>
  <si>
    <t>Noah Spencer</t>
  </si>
  <si>
    <t>Annabelle Forbes</t>
  </si>
  <si>
    <t>Annabelle Charters</t>
  </si>
  <si>
    <t>Madeleine Ball</t>
  </si>
  <si>
    <t>Alice Smith</t>
  </si>
  <si>
    <t>Emily Richards</t>
  </si>
  <si>
    <t>Joanna Nicholds-Brown</t>
  </si>
  <si>
    <t>Lucy McWilliams</t>
  </si>
  <si>
    <t>Alice Lazenbury</t>
  </si>
  <si>
    <t>Saxon Westley</t>
  </si>
  <si>
    <t>Jailan Sohna</t>
  </si>
  <si>
    <t>Harry Bushell</t>
  </si>
  <si>
    <t>WYRE FOREST GYMNASTICS SCHOOL A</t>
  </si>
  <si>
    <t>Rebecca Venables</t>
  </si>
  <si>
    <t>Ella Cundy</t>
  </si>
  <si>
    <t>Ellie Newbold</t>
  </si>
  <si>
    <t>Millie Coleman</t>
  </si>
  <si>
    <t>Grace Jones</t>
  </si>
  <si>
    <t>Daycia Dewar</t>
  </si>
  <si>
    <t>Charis Paverley</t>
  </si>
  <si>
    <t>Bethany Fereday</t>
  </si>
  <si>
    <t>Erin Woodward</t>
  </si>
  <si>
    <t>Romie Glazzard</t>
  </si>
  <si>
    <t>Roxanne Jones Whale</t>
  </si>
  <si>
    <t>Jasmine Mrema</t>
  </si>
  <si>
    <t>Sophie Fereday</t>
  </si>
  <si>
    <t>Alicia Fereday</t>
  </si>
  <si>
    <t>Lauren Cooper</t>
  </si>
  <si>
    <t xml:space="preserve">Annabel Wain </t>
  </si>
  <si>
    <t>Bryon Gatehouse</t>
  </si>
  <si>
    <t>Amelie Knight</t>
  </si>
  <si>
    <t>Jasmine Duffy</t>
  </si>
  <si>
    <t>Esmae Rowan</t>
  </si>
  <si>
    <t>Amelia Titterton</t>
  </si>
  <si>
    <t>Paulina Makazlieva</t>
  </si>
  <si>
    <t>Connor Moody</t>
  </si>
  <si>
    <t>FUSION GYMNASTICS CLUB</t>
  </si>
  <si>
    <t>Freya Powell</t>
  </si>
  <si>
    <t>Tamzin  Taylor</t>
  </si>
  <si>
    <t>Amy Westwood</t>
  </si>
  <si>
    <t>Eleanor Carson</t>
  </si>
  <si>
    <t>Kizzie Field</t>
  </si>
  <si>
    <t>Amber Smith</t>
  </si>
  <si>
    <t>FUSION</t>
  </si>
  <si>
    <t>Imogen Jeavons</t>
  </si>
  <si>
    <t>Elizabeth Yates</t>
  </si>
  <si>
    <t>Evie Mccracken</t>
  </si>
  <si>
    <t>Brooke Kendrick</t>
  </si>
  <si>
    <t>Ellicia Moss</t>
  </si>
  <si>
    <t>Sophie Moss</t>
  </si>
  <si>
    <t>Zavier English</t>
  </si>
  <si>
    <t>William Stocks</t>
  </si>
  <si>
    <t>Zulekha English</t>
  </si>
  <si>
    <t>Jada Taylor</t>
  </si>
  <si>
    <t>Poppy Bennett</t>
  </si>
  <si>
    <t>Taylor Mason</t>
  </si>
  <si>
    <t xml:space="preserve">FUSION GC </t>
  </si>
  <si>
    <t>Bethany Burge</t>
  </si>
  <si>
    <t>Alex Phelan</t>
  </si>
  <si>
    <t>Shalika Ambersley</t>
  </si>
  <si>
    <t>Cara O'Keeffe</t>
  </si>
  <si>
    <t>Orla Prag</t>
  </si>
  <si>
    <t>Alessia Frachia</t>
  </si>
  <si>
    <t>Rio Kenny</t>
  </si>
  <si>
    <t>Joseph Bevan</t>
  </si>
  <si>
    <t>Robert Thomas</t>
  </si>
  <si>
    <t>Tess Fisher</t>
  </si>
  <si>
    <t>Rachel Eleri Fisher</t>
  </si>
  <si>
    <t>Holly Keay</t>
  </si>
  <si>
    <t>Elisha Jackson</t>
  </si>
  <si>
    <t>Gracie Daniels</t>
  </si>
  <si>
    <t xml:space="preserve">FLIX COVENTRY </t>
  </si>
  <si>
    <t xml:space="preserve">FLIX GYMNASTICS COVENTRY </t>
  </si>
  <si>
    <t>Gracie Murphy</t>
  </si>
  <si>
    <t>Jami-Li Kinzett</t>
  </si>
  <si>
    <t>Kellie Hobbs</t>
  </si>
  <si>
    <t>FLIX</t>
  </si>
  <si>
    <t>FLIX GYMNASTICS COVENTRY (1 x Ind)</t>
  </si>
  <si>
    <t>FLIX GYMNASTICS COVENTRY</t>
  </si>
  <si>
    <t>FLIX GYMNASTICS COVENTRY (2xInd)</t>
  </si>
  <si>
    <t>Evie Macmillan</t>
  </si>
  <si>
    <t>Imogen Hastings</t>
  </si>
  <si>
    <t>Rebecca Dixon</t>
  </si>
  <si>
    <t>FLIX GYMNASTICS COVENTRY (1xInd)</t>
  </si>
  <si>
    <t>Ellie Gibbs</t>
  </si>
  <si>
    <t>WOLVERHAMPTON GYM CLUB BLUE</t>
  </si>
  <si>
    <t>Chyla Mckenzie</t>
  </si>
  <si>
    <t>Lois Johnson</t>
  </si>
  <si>
    <t>Libby-Mae Attwood</t>
  </si>
  <si>
    <t>Milliemay Farrell</t>
  </si>
  <si>
    <t>WOLV</t>
  </si>
  <si>
    <t>Sim Dhaliwal</t>
  </si>
  <si>
    <t>Megan Hillman</t>
  </si>
  <si>
    <t>Hanna Lake</t>
  </si>
  <si>
    <t>WOLVERHAMPTON GYM CLUB YELLOW</t>
  </si>
  <si>
    <t>Milly Lea</t>
  </si>
  <si>
    <t>WOLVERHAMPTON GYM CLUB PINK</t>
  </si>
  <si>
    <t>Rebbecca Davis</t>
  </si>
  <si>
    <t>SPECIAL OLYMPICS WORCESTERSHIRE</t>
  </si>
  <si>
    <t xml:space="preserve">REVOLUTION GYMNASTICS CLUB </t>
  </si>
  <si>
    <t>DISABILITY INTERMEDIATE 16 &amp; ABOVE TEAM</t>
  </si>
  <si>
    <t>DISABILITY ADVANCED 15 &amp; UNDER IND</t>
  </si>
  <si>
    <t>Kyran Dixon</t>
  </si>
  <si>
    <t>Thomas Keeley</t>
  </si>
  <si>
    <t>Jennifer Chesterman</t>
  </si>
  <si>
    <t xml:space="preserve">SPECIAL OLYMPICS WORCESTERSHIRE </t>
  </si>
  <si>
    <t>DISABILITY BEGINNER 15 &amp; UNDER IND</t>
  </si>
  <si>
    <t>Annaliese  Lloyd</t>
  </si>
  <si>
    <t>Amy Lee</t>
  </si>
  <si>
    <t>JNB GYMNASTICS ACADEMY (1xInd)</t>
  </si>
  <si>
    <t>CITY OF STOKE</t>
  </si>
  <si>
    <t>Matthew Collins</t>
  </si>
  <si>
    <t>Owen Harrison-Taylor</t>
  </si>
  <si>
    <t>Tyler Hudson</t>
  </si>
  <si>
    <t>Archie Bartram</t>
  </si>
  <si>
    <t>Finlay Lewis</t>
  </si>
  <si>
    <t>Elliot Nash</t>
  </si>
  <si>
    <t>Louie Greatbatch</t>
  </si>
  <si>
    <t>Alexander Evans</t>
  </si>
  <si>
    <t>Luke Burgess</t>
  </si>
  <si>
    <t>CITY OF STOKE GYM CLUB (3xInd)</t>
  </si>
  <si>
    <t>Thomas Bentley</t>
  </si>
  <si>
    <t>Callum McCartney</t>
  </si>
  <si>
    <t>Freddie Tipping</t>
  </si>
  <si>
    <t xml:space="preserve">STOKE </t>
  </si>
  <si>
    <t>CITY OF STOKE GYM CLUB (2xInd)</t>
  </si>
  <si>
    <t>Ethan Lewis</t>
  </si>
  <si>
    <t>Daniel White</t>
  </si>
  <si>
    <t xml:space="preserve">BLOXWICH GC 1 </t>
  </si>
  <si>
    <t>BLOXWICH GC 2</t>
  </si>
  <si>
    <t xml:space="preserve">BHAM LASERS </t>
  </si>
  <si>
    <t>BROMSGROVE BLACK</t>
  </si>
  <si>
    <t>BROMSGROVE PURPLE</t>
  </si>
  <si>
    <t>ERDINGTON PURPLE</t>
  </si>
  <si>
    <t>ERDINGTON PINK</t>
  </si>
  <si>
    <t>SEVERN GTC</t>
  </si>
  <si>
    <t>IDSALL GTC</t>
  </si>
  <si>
    <t>TAMWORTH OGC</t>
  </si>
  <si>
    <t>BHAM LASERS</t>
  </si>
  <si>
    <t>BLOXWICH GC</t>
  </si>
  <si>
    <t>NUNEATON OGC</t>
  </si>
  <si>
    <t>FUSION GC</t>
  </si>
  <si>
    <t>CITY OF WORCESTER GYMNASTICS CLUB (1xInd)</t>
  </si>
  <si>
    <t>RUGBY GC</t>
  </si>
  <si>
    <t>BIRCHES VALLEY GC 1</t>
  </si>
  <si>
    <t>BIRCHES VALLEY GC 2</t>
  </si>
  <si>
    <t xml:space="preserve">CITY OF STOKE GC A </t>
  </si>
  <si>
    <t xml:space="preserve">CITY OF STOKE GC B </t>
  </si>
  <si>
    <t>IDSALL GTC SILVER</t>
  </si>
  <si>
    <t>IDSALL GTC BLACK</t>
  </si>
  <si>
    <t>JNB GA</t>
  </si>
  <si>
    <t xml:space="preserve">UTTOXETER GIRLS </t>
  </si>
  <si>
    <t xml:space="preserve">SALTO GA A </t>
  </si>
  <si>
    <t>SALTO GA B</t>
  </si>
  <si>
    <t xml:space="preserve">CITY OF WORCESTER GYMNASTICS CLUB B </t>
  </si>
  <si>
    <t>CITY OF WORCS GC C</t>
  </si>
  <si>
    <t>ERDINGTON GC PINK</t>
  </si>
  <si>
    <t>ERDINGTON GC PURPLE</t>
  </si>
  <si>
    <t xml:space="preserve">IDSALL GTC </t>
  </si>
  <si>
    <t xml:space="preserve">JNB GA </t>
  </si>
  <si>
    <t xml:space="preserve">REVOLUTION GC A </t>
  </si>
  <si>
    <t xml:space="preserve">REVOLUTION GC B </t>
  </si>
  <si>
    <t>UTTOEXTER BLUE</t>
  </si>
  <si>
    <t>SALTO GC</t>
  </si>
  <si>
    <t>UTTOXETER GYMNASTICS  CLUB</t>
  </si>
  <si>
    <t>LEAM &amp; WAR GC</t>
  </si>
  <si>
    <t>DISABILITY INTERMEDIATE</t>
  </si>
  <si>
    <t>UTTOXETER PIRATES</t>
  </si>
  <si>
    <t>CITY OF WORCESTER GYMNASTICS CLUB (2xInd)</t>
  </si>
  <si>
    <t>UTTOXETER MUDCATS</t>
  </si>
  <si>
    <t xml:space="preserve">WYRE FOREST A </t>
  </si>
  <si>
    <t xml:space="preserve">WYRE FOREST B </t>
  </si>
  <si>
    <t>WOLVERHAMPTON GREEN</t>
  </si>
  <si>
    <t xml:space="preserve">WOLVERHAMPTON BLUE </t>
  </si>
  <si>
    <t>IDSALL GYMNASTICS &amp; TRAMPOLING CLUB (1xInd)</t>
  </si>
  <si>
    <t>WYRE FOREST A</t>
  </si>
  <si>
    <t>WYRE FOREST B</t>
  </si>
  <si>
    <t>WOLVERHAMPTON RED</t>
  </si>
  <si>
    <t>WOLVERHAMPTON GYM CLUB RED</t>
  </si>
  <si>
    <t>BIRCHES VALLEY GYMNASTICS CLUB (1xInd)</t>
  </si>
  <si>
    <t xml:space="preserve">UTTOXETER STORM </t>
  </si>
  <si>
    <t>WOLVERHAMPTON YELLOW</t>
  </si>
  <si>
    <t xml:space="preserve">CITY OF WORCESTER GYMNASTICS CLUB (1xInd) </t>
  </si>
  <si>
    <t>WOLVERHAMPTON PINK</t>
  </si>
  <si>
    <t>SEVERN GYMNASTICS &amp; TRAMPOLING CLUB (3xInd)</t>
  </si>
  <si>
    <t>BURNTWOOD ELITE (2xInd)</t>
  </si>
  <si>
    <t>CITY OF STOKE (1xInd)</t>
  </si>
  <si>
    <t>BROMSGROVE GYMNASTICS CLUB (1xInd)</t>
  </si>
  <si>
    <t>EARLS GYMNASTICS CLUB (1xInd)</t>
  </si>
  <si>
    <t>Amelia White</t>
  </si>
  <si>
    <t>CITY OF WORCS</t>
  </si>
  <si>
    <t>BIRCHES VALLEY</t>
  </si>
  <si>
    <t xml:space="preserve">CITY OF WORCS </t>
  </si>
  <si>
    <t>WOLVERHAMPTON BLUE</t>
  </si>
  <si>
    <t>BEG 9YRS &amp; UNDER BOYS</t>
  </si>
  <si>
    <t>BEG 9YRS &amp; UNDER GIRLS</t>
  </si>
  <si>
    <t>Aditya Krishnadas</t>
  </si>
  <si>
    <t>Callum McCready</t>
  </si>
  <si>
    <t>BEG 11YRS &amp; UNDER BOYS</t>
  </si>
  <si>
    <t>Noah Gilbert</t>
  </si>
  <si>
    <t>Liam Jones</t>
  </si>
  <si>
    <t>Elsa Hibbert</t>
  </si>
  <si>
    <t>BEG 11YRS &amp; UNDER GIRLS</t>
  </si>
  <si>
    <t>BEG 15YRS &amp; UNDER BOYS</t>
  </si>
  <si>
    <t>BEG 13YRS &amp; UNDER BOYS</t>
  </si>
  <si>
    <t>BEG 13YRS &amp; UNDER GIRLS</t>
  </si>
  <si>
    <t>Jake Lawrence-Geoffs</t>
  </si>
  <si>
    <t>BEG 15YRS &amp; UNDER GIRLS</t>
  </si>
  <si>
    <t>INT 9YRS &amp; UNDER BOYS</t>
  </si>
  <si>
    <t>INT 9YRS &amp; UNDER GIRLS</t>
  </si>
  <si>
    <t>INT 11YRS &amp; UNDER BOYS</t>
  </si>
  <si>
    <t>INT 11YRS &amp; UNDER GIRLS</t>
  </si>
  <si>
    <t>INT 13YRS &amp; UNDER BOYS</t>
  </si>
  <si>
    <t>INT 13YRS &amp; UNDER GIRLS</t>
  </si>
  <si>
    <t>INT 15YRS &amp; UNDER BOYS</t>
  </si>
  <si>
    <t>INT 15YRS &amp; UNDER GIRLS</t>
  </si>
  <si>
    <t>INT 16YRS &amp; ABOVE MEN</t>
  </si>
  <si>
    <t>INT 16YRS &amp; ABOVE LADIES</t>
  </si>
  <si>
    <t>ADV 9YRS &amp; UNDER BOYS</t>
  </si>
  <si>
    <t>ADV 9YRS &amp; UNDER GIRLS</t>
  </si>
  <si>
    <t>ADV 11YRS &amp; UNDER BOYS</t>
  </si>
  <si>
    <t>ADV 11YRS &amp; UNDER GIRLS</t>
  </si>
  <si>
    <t>ADV 13YRS &amp; UNDER BOYS</t>
  </si>
  <si>
    <t>ADV 13YRS &amp; UNDER GIRLS</t>
  </si>
  <si>
    <t>ADV 15YRS &amp; UNDER BOYS</t>
  </si>
  <si>
    <t>ADV 15YRS &amp; UNDER GIRLS</t>
  </si>
  <si>
    <t>ADV 16YRS &amp; ABOVE LADIES</t>
  </si>
  <si>
    <t>Esme Baines</t>
  </si>
  <si>
    <t>Abigail Morrison</t>
  </si>
  <si>
    <t>Fahima Rehan</t>
  </si>
  <si>
    <t xml:space="preserve">Estie Kent </t>
  </si>
  <si>
    <t>SALTO GYMNASTICS CLUB (1 x Ind)</t>
  </si>
  <si>
    <t>LEAMINGTON &amp; WARWICK GYMASTICS CLUB</t>
  </si>
  <si>
    <t>LEAMINGTON &amp; WARWICK GYMNASTICS CLUB (1xInd)</t>
  </si>
  <si>
    <t>Sally Brooks</t>
  </si>
  <si>
    <t>Lacey Swannick</t>
  </si>
  <si>
    <t>Erin Johnston</t>
  </si>
  <si>
    <t>Florence Jacobs</t>
  </si>
  <si>
    <t>Lola Edwards</t>
  </si>
  <si>
    <t>SEVERN GYMNASTICS &amp; TRAMPOLING CLUB A</t>
  </si>
  <si>
    <t>SEVERN GYMNASTICS &amp; TRAMPOLING CLUB B</t>
  </si>
  <si>
    <t>SEVERN GTC A</t>
  </si>
  <si>
    <t>SEVERN GYMNASTICS &amp; TRAMPOLING CLUB (1xInd)</t>
  </si>
  <si>
    <t>BEG 16YRS &amp; ABOVE LADIES</t>
  </si>
  <si>
    <t>BLOXWICH GYMNASTICS CLUB (1xInd)</t>
  </si>
  <si>
    <t>Bryony Gatehouse</t>
  </si>
  <si>
    <t>Esther Carvell</t>
  </si>
  <si>
    <t>Hannah Mather</t>
  </si>
  <si>
    <t>BEG 9YRS &amp; UNDER MIXED</t>
  </si>
  <si>
    <t>BEG 11YRS &amp; UNDER MIXED</t>
  </si>
  <si>
    <t>BROMS</t>
  </si>
  <si>
    <t>INT 11YRS &amp; UNDER MIXED</t>
  </si>
  <si>
    <t>INT 13YRS &amp; UNDER MIXED</t>
  </si>
  <si>
    <t>INT 15YRS &amp; UNDER MIXED</t>
  </si>
  <si>
    <t>INT 16YRS &amp; ABOVE MIXED</t>
  </si>
  <si>
    <t>ADV 9YRS &amp; UNDER MIXED</t>
  </si>
  <si>
    <t>WORCA</t>
  </si>
  <si>
    <t>LASER</t>
  </si>
  <si>
    <t>UTTOXETER</t>
  </si>
  <si>
    <t>WORCESTERSHIRE</t>
  </si>
  <si>
    <t>BLOXWICH</t>
  </si>
  <si>
    <t>BROMSGROVE</t>
  </si>
  <si>
    <t>ERDINGTON</t>
  </si>
  <si>
    <t>NUNEATON</t>
  </si>
  <si>
    <t>AIRBORNE</t>
  </si>
  <si>
    <t>REVOLUTION</t>
  </si>
  <si>
    <t>Hayden Stocker</t>
  </si>
  <si>
    <t>CITY OF WORCESTER</t>
  </si>
  <si>
    <t>FLICS ACADMEY</t>
  </si>
  <si>
    <t>Abi Collett</t>
  </si>
  <si>
    <t>Rebecca Thuston-Nend</t>
  </si>
  <si>
    <t>Compatibility Report for Scoresheet 29.03.15 FINAL .xlsx</t>
  </si>
  <si>
    <t>Run on 29/03/2015 11:53</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</si>
  <si>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</si>
  <si>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</si>
  <si>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</si>
  <si>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</si>
  <si>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This file originally contained features which were not recognized by this version of Excel. These features are not preserved when saving an OpenXML file to the XLSB file format, or vice versa.</t>
  </si>
  <si>
    <t>Excel 2007</t>
  </si>
  <si>
    <t>tie break</t>
  </si>
  <si>
    <t>1st</t>
  </si>
  <si>
    <t>2nd</t>
  </si>
  <si>
    <t>Column1</t>
  </si>
  <si>
    <t>3rd</t>
  </si>
  <si>
    <t>Ella Hurst</t>
  </si>
  <si>
    <t>DUDLEY</t>
  </si>
  <si>
    <t>WOLVERHAMPTON</t>
  </si>
  <si>
    <t>Tie Break - 5 Score taken into considersation</t>
  </si>
  <si>
    <t xml:space="preserve">2nd </t>
  </si>
  <si>
    <t xml:space="preserve">EARLS GC 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</si>
</sst>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43" x14ac:knownFonts="1">
    <font>
      <sz val="12"/>
      <color theme="1"/>
      <name val="Calibri"/>
      <family val="2"/>
      <scheme val="minor"/>
    </font>
    <font>
      <b/>
      <sz val="12"/>
      <color theme="1"/>
      <name val="Calibri"/>
      <family val="2"/>
      <scheme val="minor"/>
    </font>
    <font>
      <b/>
      <sz val="22"/>
      <color theme="1"/>
      <name val="Calibri"/>
      <family val="2"/>
    </font>
    <font>
      <sz val="22"/>
      <color theme="1"/>
      <name val="Calibri"/>
      <family val="2"/>
    </font>
    <font>
      <b/>
      <i/>
      <sz val="14"/>
      <color theme="1"/>
      <name val="Calibri"/>
      <family val="2"/>
    </font>
    <font>
      <sz val="14"/>
      <color theme="1"/>
      <name val="Calibri"/>
      <family val="2"/>
    </font>
    <font>
      <b/>
      <i/>
      <sz val="11"/>
      <color theme="1"/>
      <name val="Calibri"/>
      <family val="2"/>
    </font>
    <font>
      <sz val="18"/>
      <color theme="1"/>
      <name val="Calibri"/>
      <family val="2"/>
    </font>
    <font>
      <b/>
      <sz val="16"/>
      <color theme="1"/>
      <name val="Calibri"/>
      <family val="2"/>
    </font>
    <font>
      <b/>
      <sz val="12"/>
      <color theme="1"/>
      <name val="Calibri"/>
      <family val="2"/>
    </font>
    <font>
      <i/>
      <sz val="11"/>
      <color theme="3"/>
      <name val="Calibri"/>
      <family val="2"/>
    </font>
    <font>
      <sz val="11"/>
      <color theme="3"/>
      <name val="Calibri"/>
      <family val="2"/>
    </font>
    <font>
      <sz val="10"/>
      <name val="Arial"/>
      <family val="2"/>
    </font>
    <font>
      <b/>
      <sz val="11"/>
      <color theme="1"/>
      <name val="Calibri"/>
      <family val="2"/>
    </font>
    <font>
      <sz val="12"/>
      <color theme="1"/>
      <name val="Calibri"/>
      <family val="2"/>
    </font>
    <font>
      <i/>
      <sz val="11"/>
      <color theme="1"/>
      <name val="Calibri"/>
      <family val="2"/>
    </font>
    <font>
      <b/>
      <sz val="10"/>
      <name val="Arial"/>
      <family val="2"/>
    </font>
    <font>
      <u/>
      <sz val="12"/>
      <color theme="10"/>
      <name val="Calibri"/>
      <family val="2"/>
      <scheme val="minor"/>
    </font>
    <font>
      <u/>
      <sz val="12"/>
      <color theme="11"/>
      <name val="Calibri"/>
      <family val="2"/>
      <scheme val="minor"/>
    </font>
    <font>
      <sz val="12"/>
      <color rgb="FF000000"/>
      <name val="Calibri"/>
      <family val="2"/>
      <scheme val="minor"/>
    </font>
    <font>
      <sz val="8"/>
      <name val="Calibri"/>
      <family val="2"/>
      <scheme val="minor"/>
    </font>
    <font>
      <b/>
      <i/>
      <sz val="12"/>
      <color theme="1"/>
      <name val="Calibri"/>
      <family val="2"/>
      <scheme val="minor"/>
    </font>
    <font>
      <i/>
      <sz val="12"/>
      <color theme="1"/>
      <name val="Calibri"/>
      <family val="2"/>
      <scheme val="minor"/>
    </font>
    <font>
      <b/>
      <sz val="12"/>
      <color rgb="FF000000"/>
      <name val="Calibri"/>
      <family val="2"/>
      <scheme val="minor"/>
    </font>
    <font>
      <b/>
      <sz val="14"/>
      <color theme="1"/>
      <name val="Calibri"/>
      <family val="2"/>
      <scheme val="minor"/>
    </font>
    <font>
      <b/>
      <sz val="12"/>
      <name val="Calibri"/>
      <family val="2"/>
      <scheme val="minor"/>
    </font>
    <font>
      <b/>
      <i/>
      <sz val="11"/>
      <color rgb="FF000000"/>
      <name val="Calibri"/>
      <family val="2"/>
      <scheme val="minor"/>
    </font>
    <font>
      <b/>
      <sz val="11"/>
      <color rgb="FF000000"/>
      <name val="Calibri"/>
      <family val="2"/>
      <scheme val="minor"/>
    </font>
    <font>
      <sz val="10"/>
      <color rgb="FFC00000"/>
      <name val="Arial"/>
      <family val="2"/>
    </font>
    <font>
      <b/>
      <i/>
      <sz val="11"/>
      <color theme="0"/>
      <name val="Calibri"/>
      <family val="2"/>
    </font>
    <font>
      <sz val="12"/>
      <color theme="0"/>
      <name val="Calibri"/>
      <family val="2"/>
    </font>
    <font>
      <sz val="10"/>
      <name val="Calibri"/>
      <family val="2"/>
      <scheme val="minor"/>
    </font>
    <font>
      <sz val="12"/>
      <name val="Calibri"/>
      <family val="2"/>
      <scheme val="minor"/>
    </font>
    <font>
      <i/>
      <sz val="11"/>
      <color rgb="FF000000"/>
      <name val="Calibri"/>
      <family val="2"/>
      <scheme val="minor"/>
    </font>
    <font>
      <sz val="11"/>
      <name val="Calibri"/>
      <family val="2"/>
      <scheme val="minor"/>
    </font>
    <font>
      <strike/>
      <sz val="12"/>
      <name val="Calibri"/>
      <family val="2"/>
      <scheme val="minor"/>
    </font>
    <font>
      <b/>
      <sz val="12"/>
      <color rgb="FFFFFFFF"/>
      <name val="Calibri"/>
      <family val="2"/>
      <scheme val="minor"/>
    </font>
    <font>
      <b/>
      <i/>
      <sz val="12"/>
      <color rgb="FFFFFFFF"/>
      <name val="Calibri"/>
      <family val="2"/>
      <scheme val="minor"/>
    </font>
    <font>
      <b/>
      <sz val="12"/>
      <name val="Calibri"/>
      <family val="2"/>
    </font>
    <font>
      <sz val="11"/>
      <color theme="1"/>
      <name val="Calibri"/>
      <family val="2"/>
      <scheme val="minor"/>
    </font>
    <font>
      <sz val="11.5"/>
      <color theme="1"/>
      <name val="Calibri"/>
      <family val="2"/>
      <scheme val="minor"/>
    </font>
    <font>
      <sz val="11"/>
      <name val="Arial"/>
      <family val="2"/>
    </font>
    <font>
      <strike/>
      <sz val="12"/>
      <color theme="1"/>
      <name val="Calibri"/>
      <family val="2"/>
      <scheme val="minor"/>
    </font>
  </fonts>
  <fills count="11">
    <fill>
      <patternFill patternType="none"/>
    </fill>
    <fill>
      <patternFill patternType="gray125"/>
    </fill>
    <fill>
      <gradientFill degree="90">
        <stop position="0">
          <color rgb="FF00FF00"/>
        </stop>
        <stop position="0.5">
          <color theme="0"/>
        </stop>
        <stop position="1">
          <color rgb="FF00FF00"/>
        </stop>
      </gradientFill>
    </fill>
    <fill>
      <gradientFill degree="90">
        <stop position="0">
          <color rgb="FF00B0F0"/>
        </stop>
        <stop position="0.5">
          <color theme="0"/>
        </stop>
        <stop position="1">
          <color rgb="FF00B0F0"/>
        </stop>
      </gradientFill>
    </fill>
    <fill>
      <gradientFill degree="90">
        <stop position="0">
          <color rgb="FFFF00FF"/>
        </stop>
        <stop position="0.5">
          <color theme="0"/>
        </stop>
        <stop position="1">
          <color rgb="FFFF00FF"/>
        </stop>
      </gradientFill>
    </fill>
    <fill>
      <patternFill patternType="solid">
        <fgColor theme="6" tint="0.79998168889431442"/>
        <bgColor theme="6" tint="0.79998168889431442"/>
      </patternFill>
    </fill>
    <fill>
      <patternFill patternType="solid">
        <fgColor rgb="FFFFFF00"/>
        <bgColor rgb="FF000000"/>
      </patternFill>
    </fill>
    <fill>
      <patternFill patternType="solid">
        <fgColor rgb="FF9BBB59"/>
        <bgColor rgb="FF9BBB59"/>
      </patternFill>
    </fill>
    <fill>
      <patternFill patternType="solid">
        <fgColor rgb="FFEBF1DE"/>
        <bgColor rgb="FFEBF1DE"/>
      </patternFill>
    </fill>
    <fill>
      <patternFill patternType="solid">
        <fgColor rgb="FFCCFFCC"/>
        <bgColor indexed="64"/>
      </patternFill>
    </fill>
    <fill>
      <patternFill patternType="solid">
        <fgColor rgb="FFFFFF00"/>
        <bgColor indexed="64"/>
      </patternFill>
    </fill>
  </fills>
  <borders count="3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diagonal/>
    </border>
    <border diagonalUp="1" diagonalDown="1">
      <left style="thin">
        <color auto="1"/>
      </left>
      <right style="thin">
        <color auto="1"/>
      </right>
      <top style="thin">
        <color auto="1"/>
      </top>
      <bottom style="thin">
        <color auto="1"/>
      </bottom>
      <diagonal style="thin">
        <color auto="1"/>
      </diagonal>
    </border>
    <border>
      <left style="thin">
        <color theme="7" tint="0.39997558519241921"/>
      </left>
      <right/>
      <top style="thin">
        <color theme="7" tint="0.39997558519241921"/>
      </top>
      <bottom/>
      <diagonal/>
    </border>
    <border>
      <left/>
      <right/>
      <top style="thin">
        <color theme="7" tint="0.39997558519241921"/>
      </top>
      <bottom/>
      <diagonal/>
    </border>
    <border>
      <left style="medium">
        <color auto="1"/>
      </left>
      <right style="medium">
        <color auto="1"/>
      </right>
      <top/>
      <bottom style="medium">
        <color auto="1"/>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n">
        <color theme="6" tint="0.39997558519241921"/>
      </left>
      <right/>
      <top style="thin">
        <color theme="6" tint="0.39997558519241921"/>
      </top>
      <bottom/>
      <diagonal/>
    </border>
    <border>
      <left/>
      <right/>
      <top style="thin">
        <color theme="6" tint="0.39997558519241921"/>
      </top>
      <bottom/>
      <diagonal/>
    </border>
    <border>
      <left/>
      <right style="thin">
        <color theme="6" tint="0.39997558519241921"/>
      </right>
      <top style="thin">
        <color theme="6" tint="0.39997558519241921"/>
      </top>
      <bottom/>
      <diagonal/>
    </border>
    <border>
      <left/>
      <right style="thin">
        <color rgb="FF000000"/>
      </right>
      <top style="thin">
        <color auto="1"/>
      </top>
      <bottom style="thin">
        <color auto="1"/>
      </bottom>
      <diagonal/>
    </border>
    <border>
      <left/>
      <right/>
      <top style="thin">
        <color rgb="FFC4D79B"/>
      </top>
      <bottom style="thin">
        <color rgb="FFC4D79B"/>
      </bottom>
      <diagonal/>
    </border>
    <border>
      <left/>
      <right/>
      <top/>
      <bottom style="thin">
        <color rgb="FFC4D79B"/>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531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308">
    <xf numFmtId="0" fontId="0" fillId="0" borderId="0" xfId="0"/>
    <xf numFmtId="0" fontId="0" fillId="0" borderId="0" xfId="0" applyBorder="1"/>
    <xf numFmtId="0" fontId="0" fillId="0" borderId="0" xfId="0" applyBorder="1" applyAlignment="1">
      <alignment horizontal="left"/>
    </xf>
    <xf numFmtId="0" fontId="6" fillId="0" borderId="0" xfId="0" applyFont="1" applyAlignment="1">
      <alignment horizontal="left"/>
    </xf>
    <xf numFmtId="0" fontId="7" fillId="0" borderId="0" xfId="0" applyFont="1" applyBorder="1" applyAlignment="1">
      <alignment horizontal="center" vertical="top"/>
    </xf>
    <xf numFmtId="0" fontId="8" fillId="0" borderId="0" xfId="0" applyFont="1" applyBorder="1"/>
    <xf numFmtId="0" fontId="6" fillId="0" borderId="0" xfId="0" applyFont="1"/>
    <xf numFmtId="2" fontId="6" fillId="0" borderId="0" xfId="0" applyNumberFormat="1" applyFont="1"/>
    <xf numFmtId="2" fontId="0" fillId="0" borderId="0" xfId="0" applyNumberFormat="1"/>
    <xf numFmtId="0" fontId="0" fillId="0" borderId="0" xfId="0" applyFill="1"/>
    <xf numFmtId="0" fontId="6" fillId="0" borderId="4" xfId="0" applyFont="1" applyBorder="1" applyAlignment="1">
      <alignment horizontal="center"/>
    </xf>
    <xf numFmtId="0" fontId="10" fillId="0" borderId="5" xfId="0" applyFont="1" applyFill="1" applyBorder="1" applyAlignment="1">
      <alignment horizontal="center"/>
    </xf>
    <xf numFmtId="0" fontId="11" fillId="0" borderId="0" xfId="0" applyFont="1"/>
    <xf numFmtId="49" fontId="0" fillId="0" borderId="4" xfId="0" applyNumberFormat="1" applyBorder="1" applyAlignment="1">
      <alignment horizontal="center"/>
    </xf>
    <xf numFmtId="2" fontId="0" fillId="0" borderId="4" xfId="0" applyNumberFormat="1" applyBorder="1" applyAlignment="1">
      <alignment horizontal="center"/>
    </xf>
    <xf numFmtId="2" fontId="0" fillId="0" borderId="4" xfId="0" applyNumberFormat="1" applyFill="1" applyBorder="1" applyAlignment="1">
      <alignment horizontal="center"/>
    </xf>
    <xf numFmtId="0" fontId="11" fillId="0" borderId="0" xfId="0" applyFont="1" applyFill="1"/>
    <xf numFmtId="0" fontId="0" fillId="0" borderId="4" xfId="0" applyFill="1" applyBorder="1"/>
    <xf numFmtId="2" fontId="0" fillId="0" borderId="6" xfId="0" applyNumberFormat="1" applyFill="1" applyBorder="1" applyAlignment="1">
      <alignment horizontal="center"/>
    </xf>
    <xf numFmtId="0" fontId="13" fillId="0" borderId="0" xfId="0" applyFont="1" applyFill="1" applyAlignment="1">
      <alignment horizontal="right"/>
    </xf>
    <xf numFmtId="2" fontId="14" fillId="0" borderId="4" xfId="0" applyNumberFormat="1" applyFont="1" applyFill="1" applyBorder="1" applyAlignment="1">
      <alignment horizontal="center"/>
    </xf>
    <xf numFmtId="2" fontId="9" fillId="0" borderId="7" xfId="0" applyNumberFormat="1" applyFont="1" applyFill="1" applyBorder="1" applyAlignment="1">
      <alignment horizontal="center"/>
    </xf>
    <xf numFmtId="0" fontId="15" fillId="0" borderId="0" xfId="0" applyFont="1" applyFill="1"/>
    <xf numFmtId="0" fontId="13" fillId="0" borderId="0" xfId="0" applyFont="1" applyFill="1" applyAlignment="1">
      <alignment horizontal="center"/>
    </xf>
    <xf numFmtId="0" fontId="11" fillId="0" borderId="0" xfId="0" applyFont="1" applyFill="1" applyBorder="1"/>
    <xf numFmtId="0" fontId="6" fillId="0" borderId="0" xfId="0" applyFont="1" applyFill="1" applyBorder="1"/>
    <xf numFmtId="2" fontId="6" fillId="0" borderId="0" xfId="0" applyNumberFormat="1" applyFont="1" applyFill="1" applyBorder="1"/>
    <xf numFmtId="0" fontId="13" fillId="0" borderId="0" xfId="0" applyFont="1" applyFill="1"/>
    <xf numFmtId="2" fontId="13" fillId="0" borderId="0" xfId="0" applyNumberFormat="1" applyFont="1" applyFill="1"/>
    <xf numFmtId="0" fontId="6" fillId="0" borderId="0" xfId="0" applyFont="1" applyFill="1" applyAlignment="1">
      <alignment horizontal="center"/>
    </xf>
    <xf numFmtId="2" fontId="0" fillId="0" borderId="0" xfId="0" applyNumberFormat="1" applyFill="1"/>
    <xf numFmtId="0" fontId="15" fillId="0" borderId="0" xfId="0" applyFont="1" applyFill="1" applyAlignment="1">
      <alignment horizontal="center"/>
    </xf>
    <xf numFmtId="0" fontId="15" fillId="0" borderId="0" xfId="0" applyFont="1"/>
    <xf numFmtId="0" fontId="13" fillId="0" borderId="0" xfId="0" applyFont="1" applyAlignment="1">
      <alignment horizontal="right"/>
    </xf>
    <xf numFmtId="0" fontId="13" fillId="0" borderId="0" xfId="0" applyFont="1" applyAlignment="1">
      <alignment horizontal="center"/>
    </xf>
    <xf numFmtId="0" fontId="6" fillId="0" borderId="0" xfId="0" applyFont="1" applyBorder="1" applyAlignment="1">
      <alignment horizontal="left"/>
    </xf>
    <xf numFmtId="0" fontId="13" fillId="0" borderId="0" xfId="0" applyFont="1" applyBorder="1"/>
    <xf numFmtId="2" fontId="13" fillId="0" borderId="4" xfId="0" applyNumberFormat="1" applyFont="1" applyBorder="1" applyAlignment="1">
      <alignment horizontal="center"/>
    </xf>
    <xf numFmtId="0" fontId="6" fillId="0" borderId="0" xfId="0" applyFont="1" applyBorder="1"/>
    <xf numFmtId="0" fontId="13" fillId="0" borderId="0" xfId="0" applyFont="1"/>
    <xf numFmtId="0" fontId="0" fillId="0" borderId="0" xfId="0" applyBorder="1" applyAlignment="1"/>
    <xf numFmtId="0" fontId="0" fillId="0" borderId="3" xfId="0" applyFill="1" applyBorder="1"/>
    <xf numFmtId="0" fontId="13" fillId="0" borderId="10" xfId="0" applyFont="1" applyFill="1" applyBorder="1" applyAlignment="1">
      <alignment horizontal="center"/>
    </xf>
    <xf numFmtId="0" fontId="16" fillId="0" borderId="8" xfId="0" applyFont="1" applyFill="1" applyBorder="1" applyAlignment="1">
      <alignment horizontal="center"/>
    </xf>
    <xf numFmtId="2" fontId="1" fillId="0" borderId="8" xfId="0" applyNumberFormat="1" applyFont="1" applyFill="1" applyBorder="1" applyAlignment="1">
      <alignment horizontal="center"/>
    </xf>
    <xf numFmtId="2" fontId="13" fillId="0" borderId="8" xfId="0" applyNumberFormat="1" applyFont="1" applyFill="1" applyBorder="1" applyAlignment="1">
      <alignment horizontal="center"/>
    </xf>
    <xf numFmtId="0" fontId="6" fillId="0" borderId="9" xfId="0" applyFont="1" applyFill="1" applyBorder="1" applyAlignment="1">
      <alignment horizontal="center"/>
    </xf>
    <xf numFmtId="0" fontId="1" fillId="0" borderId="0" xfId="0" applyFont="1"/>
    <xf numFmtId="0" fontId="0" fillId="0" borderId="0" xfId="0" applyFont="1" applyAlignment="1">
      <alignment horizontal="center"/>
    </xf>
    <xf numFmtId="0" fontId="19" fillId="0" borderId="0" xfId="0" applyFont="1"/>
    <xf numFmtId="0" fontId="0" fillId="0" borderId="4" xfId="0" applyBorder="1"/>
    <xf numFmtId="0" fontId="21" fillId="0" borderId="0" xfId="0" applyFont="1"/>
    <xf numFmtId="2" fontId="21" fillId="0" borderId="0" xfId="0" applyNumberFormat="1" applyFont="1"/>
    <xf numFmtId="2" fontId="0" fillId="0" borderId="0" xfId="0" applyNumberFormat="1" applyFont="1"/>
    <xf numFmtId="2" fontId="0" fillId="0" borderId="0" xfId="0" applyNumberFormat="1" applyAlignment="1">
      <alignment horizontal="center"/>
    </xf>
    <xf numFmtId="2" fontId="0" fillId="0" borderId="0" xfId="0" applyNumberFormat="1" applyFont="1" applyAlignment="1">
      <alignment horizontal="center"/>
    </xf>
    <xf numFmtId="49" fontId="0" fillId="0" borderId="0" xfId="0" applyNumberFormat="1" applyBorder="1"/>
    <xf numFmtId="49" fontId="1" fillId="0" borderId="8" xfId="0" applyNumberFormat="1" applyFont="1" applyFill="1" applyBorder="1" applyAlignment="1">
      <alignment horizontal="center"/>
    </xf>
    <xf numFmtId="49" fontId="0" fillId="0" borderId="0" xfId="0" applyNumberFormat="1"/>
    <xf numFmtId="0" fontId="22" fillId="0" borderId="0" xfId="0" applyNumberFormat="1" applyFont="1" applyBorder="1"/>
    <xf numFmtId="0" fontId="21" fillId="0" borderId="8" xfId="0" applyNumberFormat="1" applyFont="1" applyFill="1" applyBorder="1" applyAlignment="1">
      <alignment horizontal="center"/>
    </xf>
    <xf numFmtId="0" fontId="22" fillId="0" borderId="0" xfId="0" applyNumberFormat="1" applyFont="1"/>
    <xf numFmtId="2" fontId="0" fillId="0" borderId="0" xfId="0" applyNumberFormat="1" applyFont="1" applyBorder="1"/>
    <xf numFmtId="0" fontId="0" fillId="0" borderId="0" xfId="0" applyNumberFormat="1" applyBorder="1"/>
    <xf numFmtId="0" fontId="1" fillId="0" borderId="8" xfId="0" applyNumberFormat="1" applyFont="1" applyFill="1" applyBorder="1" applyAlignment="1">
      <alignment horizontal="center"/>
    </xf>
    <xf numFmtId="0" fontId="0" fillId="0" borderId="0" xfId="0" applyNumberFormat="1"/>
    <xf numFmtId="0" fontId="1" fillId="0" borderId="0" xfId="0" applyFont="1" applyBorder="1"/>
    <xf numFmtId="0" fontId="21" fillId="0" borderId="0" xfId="0" applyNumberFormat="1" applyFont="1" applyBorder="1"/>
    <xf numFmtId="0" fontId="21" fillId="0" borderId="0" xfId="0" applyNumberFormat="1" applyFont="1"/>
    <xf numFmtId="2" fontId="0" fillId="0" borderId="0" xfId="0" applyNumberFormat="1" applyFont="1" applyBorder="1" applyAlignment="1">
      <alignment horizontal="center"/>
    </xf>
    <xf numFmtId="2" fontId="14" fillId="0" borderId="0" xfId="0" applyNumberFormat="1" applyFont="1" applyFill="1" applyBorder="1" applyAlignment="1">
      <alignment horizontal="left"/>
    </xf>
    <xf numFmtId="2" fontId="14" fillId="0" borderId="0" xfId="0" applyNumberFormat="1" applyFont="1" applyFill="1" applyBorder="1" applyAlignment="1">
      <alignment horizontal="center"/>
    </xf>
    <xf numFmtId="2" fontId="14" fillId="0" borderId="0" xfId="0" applyNumberFormat="1" applyFont="1" applyBorder="1" applyAlignment="1">
      <alignment horizontal="left"/>
    </xf>
    <xf numFmtId="2" fontId="14" fillId="0" borderId="0" xfId="0" applyNumberFormat="1" applyFont="1" applyBorder="1" applyAlignment="1">
      <alignment horizontal="center"/>
    </xf>
    <xf numFmtId="0" fontId="14" fillId="0" borderId="0" xfId="0" applyFont="1" applyBorder="1" applyAlignment="1">
      <alignment horizontal="center"/>
    </xf>
    <xf numFmtId="2" fontId="0" fillId="0" borderId="0" xfId="0" applyNumberFormat="1" applyFill="1" applyBorder="1" applyAlignment="1">
      <alignment horizontal="center"/>
    </xf>
    <xf numFmtId="0" fontId="22" fillId="0" borderId="4" xfId="0" applyFont="1" applyBorder="1" applyAlignment="1">
      <alignment horizontal="center"/>
    </xf>
    <xf numFmtId="2" fontId="1" fillId="0" borderId="4" xfId="0" applyNumberFormat="1" applyFont="1" applyBorder="1" applyAlignment="1">
      <alignment horizontal="center"/>
    </xf>
    <xf numFmtId="0" fontId="28" fillId="0" borderId="0" xfId="0" applyFont="1" applyBorder="1"/>
    <xf numFmtId="0" fontId="9" fillId="0" borderId="2" xfId="0" applyFont="1" applyFill="1" applyBorder="1" applyAlignment="1">
      <alignment horizontal="left"/>
    </xf>
    <xf numFmtId="0" fontId="9" fillId="0" borderId="3" xfId="0" applyFont="1" applyFill="1" applyBorder="1" applyAlignment="1">
      <alignment horizontal="left"/>
    </xf>
    <xf numFmtId="2" fontId="0" fillId="0" borderId="0" xfId="0" applyNumberFormat="1" applyBorder="1"/>
    <xf numFmtId="2" fontId="0" fillId="0" borderId="0" xfId="0" applyNumberFormat="1" applyBorder="1" applyAlignment="1">
      <alignment horizontal="center"/>
    </xf>
    <xf numFmtId="0" fontId="0" fillId="0" borderId="0" xfId="0" applyNumberFormat="1" applyBorder="1" applyAlignment="1">
      <alignment horizontal="center"/>
    </xf>
    <xf numFmtId="0" fontId="21" fillId="0" borderId="4" xfId="0" applyNumberFormat="1" applyFont="1" applyBorder="1" applyAlignment="1">
      <alignment horizontal="center"/>
    </xf>
    <xf numFmtId="2" fontId="1" fillId="0" borderId="6" xfId="0" applyNumberFormat="1" applyFont="1" applyBorder="1" applyAlignment="1">
      <alignment horizontal="center"/>
    </xf>
    <xf numFmtId="0" fontId="21" fillId="0" borderId="6" xfId="0" applyNumberFormat="1" applyFont="1" applyBorder="1" applyAlignment="1">
      <alignment horizontal="center"/>
    </xf>
    <xf numFmtId="0" fontId="0" fillId="0" borderId="0" xfId="0" applyFont="1" applyBorder="1" applyAlignment="1">
      <alignment horizontal="center"/>
    </xf>
    <xf numFmtId="0" fontId="9" fillId="0" borderId="2" xfId="0" applyFont="1" applyFill="1" applyBorder="1" applyAlignment="1">
      <alignment horizontal="left"/>
    </xf>
    <xf numFmtId="0" fontId="9" fillId="0" borderId="3" xfId="0" applyFont="1" applyFill="1" applyBorder="1" applyAlignment="1">
      <alignment horizontal="left"/>
    </xf>
    <xf numFmtId="0" fontId="23" fillId="0" borderId="0" xfId="0" applyFont="1" applyFill="1" applyBorder="1" applyAlignment="1">
      <alignment horizontal="left"/>
    </xf>
    <xf numFmtId="0" fontId="26" fillId="0" borderId="0" xfId="0" applyFont="1" applyFill="1" applyBorder="1" applyAlignment="1">
      <alignment horizontal="center"/>
    </xf>
    <xf numFmtId="0" fontId="6" fillId="0" borderId="0" xfId="0" applyFont="1" applyFill="1" applyBorder="1" applyAlignment="1">
      <alignment horizontal="center"/>
    </xf>
    <xf numFmtId="49" fontId="19" fillId="0" borderId="0" xfId="0" applyNumberFormat="1" applyFont="1" applyFill="1" applyBorder="1" applyAlignment="1">
      <alignment horizontal="center"/>
    </xf>
    <xf numFmtId="2" fontId="19" fillId="0" borderId="0" xfId="0" applyNumberFormat="1" applyFont="1" applyFill="1" applyBorder="1" applyAlignment="1">
      <alignment horizontal="center"/>
    </xf>
    <xf numFmtId="49" fontId="0" fillId="0" borderId="0" xfId="0" applyNumberFormat="1" applyFill="1" applyBorder="1" applyAlignment="1">
      <alignment horizontal="center"/>
    </xf>
    <xf numFmtId="0" fontId="0" fillId="0" borderId="0" xfId="0" applyFill="1" applyBorder="1" applyAlignment="1"/>
    <xf numFmtId="0" fontId="27" fillId="0" borderId="0" xfId="0" applyFont="1" applyFill="1" applyBorder="1" applyAlignment="1">
      <alignment horizontal="right"/>
    </xf>
    <xf numFmtId="2" fontId="23" fillId="0" borderId="0" xfId="0" applyNumberFormat="1" applyFont="1" applyFill="1" applyBorder="1" applyAlignment="1">
      <alignment horizontal="center"/>
    </xf>
    <xf numFmtId="0" fontId="13" fillId="0" borderId="0" xfId="0" applyFont="1" applyFill="1" applyBorder="1" applyAlignment="1">
      <alignment horizontal="right"/>
    </xf>
    <xf numFmtId="0" fontId="13" fillId="0" borderId="0" xfId="0" applyFont="1" applyFill="1" applyBorder="1" applyAlignment="1">
      <alignment horizontal="center"/>
    </xf>
    <xf numFmtId="0" fontId="9" fillId="0" borderId="0" xfId="0" applyFont="1" applyFill="1" applyBorder="1" applyAlignment="1">
      <alignment horizontal="left"/>
    </xf>
    <xf numFmtId="0" fontId="12" fillId="0" borderId="0" xfId="0" applyFont="1" applyFill="1" applyBorder="1" applyAlignment="1"/>
    <xf numFmtId="0" fontId="19" fillId="0" borderId="0" xfId="0" applyFont="1" applyFill="1" applyBorder="1" applyAlignment="1"/>
    <xf numFmtId="0" fontId="15" fillId="0" borderId="0" xfId="0" applyFont="1" applyFill="1" applyBorder="1" applyAlignment="1"/>
    <xf numFmtId="0" fontId="30" fillId="0" borderId="0" xfId="0" applyFont="1" applyBorder="1" applyAlignment="1">
      <alignment horizontal="left"/>
    </xf>
    <xf numFmtId="0" fontId="30" fillId="0" borderId="0" xfId="0" applyFont="1" applyBorder="1" applyAlignment="1"/>
    <xf numFmtId="0" fontId="29" fillId="0" borderId="0" xfId="0" applyFont="1" applyBorder="1" applyAlignment="1">
      <alignment horizontal="left"/>
    </xf>
    <xf numFmtId="0" fontId="0" fillId="0" borderId="16" xfId="0" applyBorder="1"/>
    <xf numFmtId="0" fontId="32" fillId="0" borderId="1" xfId="0" applyFont="1" applyBorder="1"/>
    <xf numFmtId="0" fontId="33" fillId="0" borderId="0" xfId="0" applyFont="1"/>
    <xf numFmtId="0" fontId="32" fillId="0" borderId="1" xfId="0" applyFont="1" applyFill="1" applyBorder="1"/>
    <xf numFmtId="0" fontId="34" fillId="0" borderId="1" xfId="0" applyFont="1" applyBorder="1"/>
    <xf numFmtId="0" fontId="32" fillId="0" borderId="17" xfId="0" applyFont="1" applyBorder="1"/>
    <xf numFmtId="0" fontId="12" fillId="0" borderId="17" xfId="0" applyFont="1" applyBorder="1"/>
    <xf numFmtId="0" fontId="19" fillId="0" borderId="4" xfId="0" applyFont="1" applyBorder="1"/>
    <xf numFmtId="0" fontId="32" fillId="0" borderId="4" xfId="0" applyFont="1" applyBorder="1"/>
    <xf numFmtId="0" fontId="32" fillId="0" borderId="9" xfId="0" applyFont="1" applyBorder="1"/>
    <xf numFmtId="2" fontId="0" fillId="0" borderId="18" xfId="0" applyNumberFormat="1" applyFont="1" applyBorder="1"/>
    <xf numFmtId="2" fontId="0" fillId="0" borderId="19" xfId="0" applyNumberFormat="1" applyFont="1" applyBorder="1" applyAlignment="1">
      <alignment horizontal="center"/>
    </xf>
    <xf numFmtId="0" fontId="32" fillId="0" borderId="4" xfId="0" applyNumberFormat="1" applyFont="1" applyFill="1" applyBorder="1"/>
    <xf numFmtId="49" fontId="0" fillId="0" borderId="0" xfId="0" applyNumberFormat="1" applyBorder="1" applyAlignment="1">
      <alignment horizontal="center"/>
    </xf>
    <xf numFmtId="0" fontId="12" fillId="0" borderId="0" xfId="0" applyFont="1" applyBorder="1"/>
    <xf numFmtId="0" fontId="13" fillId="0" borderId="0" xfId="0" applyFont="1" applyBorder="1" applyAlignment="1">
      <alignment horizontal="right"/>
    </xf>
    <xf numFmtId="2" fontId="9" fillId="0" borderId="0" xfId="0" applyNumberFormat="1" applyFont="1" applyFill="1" applyBorder="1" applyAlignment="1">
      <alignment horizontal="center"/>
    </xf>
    <xf numFmtId="49" fontId="0" fillId="0" borderId="16" xfId="0" applyNumberFormat="1" applyBorder="1" applyAlignment="1">
      <alignment horizontal="center"/>
    </xf>
    <xf numFmtId="2" fontId="0" fillId="0" borderId="16" xfId="0" applyNumberFormat="1" applyBorder="1" applyAlignment="1">
      <alignment horizontal="center"/>
    </xf>
    <xf numFmtId="0" fontId="0" fillId="0" borderId="0" xfId="0" applyFill="1" applyBorder="1"/>
    <xf numFmtId="0" fontId="32" fillId="0" borderId="16" xfId="0" applyFont="1" applyBorder="1"/>
    <xf numFmtId="0" fontId="32" fillId="0" borderId="0" xfId="0" applyFont="1" applyFill="1" applyBorder="1"/>
    <xf numFmtId="0" fontId="32" fillId="0" borderId="4" xfId="0" applyFont="1" applyFill="1" applyBorder="1"/>
    <xf numFmtId="0" fontId="32" fillId="0" borderId="6" xfId="0" applyNumberFormat="1" applyFont="1" applyFill="1" applyBorder="1"/>
    <xf numFmtId="0" fontId="32" fillId="0" borderId="0" xfId="0" applyFont="1" applyBorder="1"/>
    <xf numFmtId="0" fontId="6" fillId="0" borderId="0" xfId="0" applyFont="1" applyBorder="1" applyAlignment="1">
      <alignment horizontal="center"/>
    </xf>
    <xf numFmtId="0" fontId="10" fillId="0" borderId="14" xfId="0" applyFont="1" applyFill="1" applyBorder="1" applyAlignment="1">
      <alignment horizontal="center"/>
    </xf>
    <xf numFmtId="0" fontId="9" fillId="0" borderId="0" xfId="0" applyFont="1" applyFill="1" applyBorder="1" applyAlignment="1"/>
    <xf numFmtId="0" fontId="15" fillId="0" borderId="0" xfId="0" applyFont="1" applyBorder="1"/>
    <xf numFmtId="0" fontId="13" fillId="0" borderId="0" xfId="0" applyFont="1" applyBorder="1" applyAlignment="1">
      <alignment horizontal="center"/>
    </xf>
    <xf numFmtId="0" fontId="10" fillId="0" borderId="0" xfId="0" applyFont="1" applyFill="1" applyBorder="1" applyAlignment="1">
      <alignment horizontal="center"/>
    </xf>
    <xf numFmtId="0" fontId="11" fillId="0" borderId="0" xfId="0" applyFont="1" applyBorder="1"/>
    <xf numFmtId="0" fontId="9" fillId="0" borderId="3" xfId="0" applyFont="1" applyFill="1" applyBorder="1" applyAlignment="1"/>
    <xf numFmtId="0" fontId="0" fillId="0" borderId="6" xfId="0" applyFill="1" applyBorder="1"/>
    <xf numFmtId="0" fontId="33" fillId="0" borderId="0" xfId="0" applyFont="1" applyBorder="1"/>
    <xf numFmtId="0" fontId="26" fillId="0" borderId="8" xfId="0" applyFont="1" applyBorder="1" applyAlignment="1">
      <alignment horizontal="center"/>
    </xf>
    <xf numFmtId="0" fontId="26" fillId="0" borderId="10" xfId="0" applyFont="1" applyBorder="1" applyAlignment="1">
      <alignment horizontal="center"/>
    </xf>
    <xf numFmtId="49" fontId="19" fillId="0" borderId="8" xfId="0" applyNumberFormat="1" applyFont="1" applyBorder="1" applyAlignment="1">
      <alignment horizontal="center"/>
    </xf>
    <xf numFmtId="0" fontId="32" fillId="0" borderId="15" xfId="0" applyFont="1" applyBorder="1"/>
    <xf numFmtId="0" fontId="27" fillId="0" borderId="0" xfId="0" applyFont="1" applyAlignment="1">
      <alignment horizontal="right"/>
    </xf>
    <xf numFmtId="0" fontId="23" fillId="0" borderId="0" xfId="0" applyFont="1" applyBorder="1" applyAlignment="1">
      <alignment horizontal="left"/>
    </xf>
    <xf numFmtId="2" fontId="19" fillId="0" borderId="0" xfId="0" applyNumberFormat="1" applyFont="1" applyBorder="1" applyAlignment="1">
      <alignment horizontal="center"/>
    </xf>
    <xf numFmtId="0" fontId="19" fillId="0" borderId="0" xfId="0" applyFont="1" applyBorder="1"/>
    <xf numFmtId="0" fontId="27" fillId="0" borderId="0" xfId="0" applyFont="1" applyBorder="1" applyAlignment="1">
      <alignment horizontal="right"/>
    </xf>
    <xf numFmtId="2" fontId="23" fillId="0" borderId="0" xfId="0" applyNumberFormat="1" applyFont="1" applyBorder="1" applyAlignment="1">
      <alignment horizontal="center"/>
    </xf>
    <xf numFmtId="0" fontId="32" fillId="0" borderId="3" xfId="0" applyFont="1" applyBorder="1"/>
    <xf numFmtId="0" fontId="32" fillId="0" borderId="6" xfId="0" applyFont="1" applyBorder="1"/>
    <xf numFmtId="0" fontId="32" fillId="0" borderId="6" xfId="0" applyFont="1" applyFill="1" applyBorder="1"/>
    <xf numFmtId="0" fontId="0" fillId="0" borderId="0" xfId="0" applyNumberFormat="1" applyFill="1" applyBorder="1"/>
    <xf numFmtId="0" fontId="22" fillId="0" borderId="0" xfId="0" applyNumberFormat="1" applyFont="1" applyBorder="1" applyAlignment="1">
      <alignment horizontal="center"/>
    </xf>
    <xf numFmtId="2" fontId="1" fillId="0" borderId="0" xfId="0" applyNumberFormat="1" applyFont="1" applyBorder="1" applyAlignment="1">
      <alignment horizontal="center"/>
    </xf>
    <xf numFmtId="0" fontId="21" fillId="0" borderId="0" xfId="0" applyNumberFormat="1" applyFont="1" applyBorder="1" applyAlignment="1">
      <alignment horizontal="center"/>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3" xfId="0" applyFont="1" applyBorder="1" applyAlignment="1">
      <alignment horizontal="left"/>
    </xf>
    <xf numFmtId="0" fontId="9" fillId="0" borderId="0" xfId="0" applyFont="1" applyFill="1" applyBorder="1" applyAlignment="1">
      <alignment horizontal="left"/>
    </xf>
    <xf numFmtId="0" fontId="3" fillId="0" borderId="0" xfId="0" applyFont="1" applyBorder="1" applyAlignment="1">
      <alignment horizontal="center" vertical="center"/>
    </xf>
    <xf numFmtId="0" fontId="5" fillId="0" borderId="0" xfId="0" applyFont="1" applyBorder="1" applyAlignment="1">
      <alignment horizontal="center"/>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3" xfId="0" applyFont="1" applyBorder="1" applyAlignment="1">
      <alignment horizontal="left"/>
    </xf>
    <xf numFmtId="0" fontId="3" fillId="0" borderId="0" xfId="0" applyFont="1" applyBorder="1" applyAlignment="1">
      <alignment horizontal="center" vertical="center"/>
    </xf>
    <xf numFmtId="0" fontId="5" fillId="0" borderId="0" xfId="0" applyFont="1" applyBorder="1" applyAlignment="1">
      <alignment horizontal="center"/>
    </xf>
    <xf numFmtId="0" fontId="35" fillId="0" borderId="16" xfId="0" applyFont="1" applyBorder="1"/>
    <xf numFmtId="0" fontId="9" fillId="0" borderId="1" xfId="0" applyFont="1" applyFill="1" applyBorder="1" applyAlignment="1">
      <alignment horizontal="left"/>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0" xfId="0" applyFont="1" applyFill="1" applyBorder="1" applyAlignment="1">
      <alignment horizontal="left"/>
    </xf>
    <xf numFmtId="0" fontId="3" fillId="0" borderId="0" xfId="0" applyFont="1" applyBorder="1" applyAlignment="1">
      <alignment horizontal="center" vertical="center"/>
    </xf>
    <xf numFmtId="0" fontId="5" fillId="0" borderId="0" xfId="0" applyFont="1" applyBorder="1" applyAlignment="1">
      <alignment horizontal="center"/>
    </xf>
    <xf numFmtId="2" fontId="0" fillId="5" borderId="22" xfId="0" applyNumberFormat="1" applyFont="1" applyFill="1" applyBorder="1" applyAlignment="1">
      <alignment horizontal="center"/>
    </xf>
    <xf numFmtId="2" fontId="0" fillId="5" borderId="21" xfId="0" applyNumberFormat="1" applyFont="1" applyFill="1" applyBorder="1"/>
    <xf numFmtId="0" fontId="0" fillId="5" borderId="23" xfId="0" applyNumberFormat="1" applyFont="1" applyFill="1" applyBorder="1" applyAlignment="1">
      <alignment horizontal="center"/>
    </xf>
    <xf numFmtId="2" fontId="0" fillId="0" borderId="24" xfId="0" applyNumberFormat="1" applyFont="1" applyBorder="1"/>
    <xf numFmtId="2" fontId="0" fillId="0" borderId="25" xfId="0" applyNumberFormat="1" applyFont="1" applyBorder="1" applyAlignment="1">
      <alignment horizontal="center"/>
    </xf>
    <xf numFmtId="0" fontId="0" fillId="0" borderId="26" xfId="0" applyNumberFormat="1" applyFont="1" applyBorder="1" applyAlignment="1">
      <alignment horizontal="center"/>
    </xf>
    <xf numFmtId="0" fontId="34" fillId="0" borderId="0" xfId="0" applyFont="1" applyBorder="1"/>
    <xf numFmtId="0" fontId="32" fillId="0" borderId="8" xfId="0" applyFont="1" applyBorder="1"/>
    <xf numFmtId="0" fontId="0" fillId="0" borderId="0" xfId="0" applyNumberFormat="1" applyFill="1" applyBorder="1" applyAlignment="1">
      <alignment horizontal="center"/>
    </xf>
    <xf numFmtId="0" fontId="0" fillId="0" borderId="0" xfId="0" applyFont="1" applyBorder="1"/>
    <xf numFmtId="0" fontId="0" fillId="0" borderId="4" xfId="0" applyFont="1" applyBorder="1"/>
    <xf numFmtId="0" fontId="0" fillId="0" borderId="11" xfId="0" applyFill="1" applyBorder="1"/>
    <xf numFmtId="0" fontId="31" fillId="0" borderId="4" xfId="0" applyFont="1" applyBorder="1"/>
    <xf numFmtId="2" fontId="0" fillId="0" borderId="22" xfId="0" applyNumberFormat="1" applyFont="1" applyBorder="1" applyAlignment="1">
      <alignment horizontal="center"/>
    </xf>
    <xf numFmtId="2" fontId="0" fillId="0" borderId="21" xfId="0" applyNumberFormat="1" applyFont="1" applyBorder="1"/>
    <xf numFmtId="0" fontId="32" fillId="0" borderId="12" xfId="0" applyFont="1" applyFill="1" applyBorder="1"/>
    <xf numFmtId="0" fontId="38" fillId="0" borderId="1" xfId="0" applyFont="1" applyFill="1" applyBorder="1" applyAlignment="1">
      <alignment horizontal="left"/>
    </xf>
    <xf numFmtId="0" fontId="35" fillId="0" borderId="0" xfId="0" applyFont="1" applyFill="1" applyBorder="1"/>
    <xf numFmtId="0" fontId="12" fillId="0" borderId="0" xfId="0" applyFont="1" applyFill="1" applyBorder="1"/>
    <xf numFmtId="0" fontId="0" fillId="0" borderId="16" xfId="0" applyFont="1" applyBorder="1"/>
    <xf numFmtId="2" fontId="19" fillId="8" borderId="28" xfId="0" applyNumberFormat="1" applyFont="1" applyFill="1" applyBorder="1" applyAlignment="1">
      <alignment horizontal="center"/>
    </xf>
    <xf numFmtId="2" fontId="19" fillId="8" borderId="28" xfId="0" applyNumberFormat="1" applyFont="1" applyFill="1" applyBorder="1"/>
    <xf numFmtId="0" fontId="25" fillId="6" borderId="28" xfId="0" applyFont="1" applyFill="1" applyBorder="1" applyAlignment="1">
      <alignment horizontal="center"/>
    </xf>
    <xf numFmtId="0" fontId="36" fillId="7" borderId="29" xfId="0" applyFont="1" applyFill="1" applyBorder="1"/>
    <xf numFmtId="0" fontId="37" fillId="7" borderId="29" xfId="0" applyFont="1" applyFill="1" applyBorder="1"/>
    <xf numFmtId="2" fontId="37" fillId="7" borderId="29" xfId="0" applyNumberFormat="1" applyFont="1" applyFill="1" applyBorder="1"/>
    <xf numFmtId="0" fontId="6" fillId="0" borderId="8" xfId="0" applyFont="1" applyBorder="1" applyAlignment="1">
      <alignment horizontal="center"/>
    </xf>
    <xf numFmtId="0" fontId="9" fillId="0" borderId="4" xfId="0" applyFont="1" applyFill="1" applyBorder="1" applyAlignment="1">
      <alignment horizontal="left"/>
    </xf>
    <xf numFmtId="0" fontId="40" fillId="0" borderId="4" xfId="0" applyFont="1" applyBorder="1"/>
    <xf numFmtId="0" fontId="23" fillId="0" borderId="4" xfId="0" applyFont="1" applyFill="1" applyBorder="1" applyAlignment="1">
      <alignment horizontal="left"/>
    </xf>
    <xf numFmtId="0" fontId="23" fillId="0" borderId="1" xfId="0" applyFont="1" applyFill="1" applyBorder="1" applyAlignment="1">
      <alignment horizontal="left"/>
    </xf>
    <xf numFmtId="2" fontId="0" fillId="5" borderId="24" xfId="0" applyNumberFormat="1" applyFont="1" applyFill="1" applyBorder="1"/>
    <xf numFmtId="2" fontId="0" fillId="5" borderId="25" xfId="0" applyNumberFormat="1" applyFont="1" applyFill="1" applyBorder="1" applyAlignment="1">
      <alignment horizontal="center"/>
    </xf>
    <xf numFmtId="0" fontId="6" fillId="0" borderId="4" xfId="0" applyFont="1" applyFill="1" applyBorder="1" applyAlignment="1">
      <alignment horizontal="center"/>
    </xf>
    <xf numFmtId="0" fontId="33" fillId="0" borderId="0" xfId="0" applyFont="1" applyFill="1" applyBorder="1"/>
    <xf numFmtId="0" fontId="9" fillId="0" borderId="0" xfId="0" applyFont="1" applyFill="1" applyBorder="1" applyAlignment="1">
      <alignment horizontal="center"/>
    </xf>
    <xf numFmtId="2" fontId="14" fillId="0" borderId="0" xfId="0" applyNumberFormat="1" applyFont="1" applyBorder="1"/>
    <xf numFmtId="2" fontId="12" fillId="0" borderId="0" xfId="0" applyNumberFormat="1" applyFont="1" applyBorder="1"/>
    <xf numFmtId="2" fontId="32" fillId="0" borderId="0" xfId="0" applyNumberFormat="1" applyFont="1" applyBorder="1"/>
    <xf numFmtId="0" fontId="19" fillId="0" borderId="0" xfId="0" applyFont="1" applyFill="1" applyBorder="1"/>
    <xf numFmtId="0" fontId="15" fillId="0" borderId="0" xfId="0" applyFont="1" applyFill="1" applyBorder="1"/>
    <xf numFmtId="164" fontId="0" fillId="0" borderId="4" xfId="0" applyNumberFormat="1" applyBorder="1" applyAlignment="1">
      <alignment horizontal="center"/>
    </xf>
    <xf numFmtId="164" fontId="0" fillId="0" borderId="1" xfId="0" applyNumberFormat="1" applyBorder="1" applyAlignment="1">
      <alignment horizontal="center"/>
    </xf>
    <xf numFmtId="164" fontId="0" fillId="0" borderId="0" xfId="0" applyNumberFormat="1"/>
    <xf numFmtId="164" fontId="19" fillId="0" borderId="10" xfId="0" applyNumberFormat="1" applyFont="1" applyBorder="1" applyAlignment="1">
      <alignment horizontal="center"/>
    </xf>
    <xf numFmtId="164" fontId="0" fillId="0" borderId="4" xfId="0" applyNumberFormat="1" applyFill="1" applyBorder="1" applyAlignment="1">
      <alignment horizontal="center"/>
    </xf>
    <xf numFmtId="164" fontId="6" fillId="0" borderId="0" xfId="0" applyNumberFormat="1" applyFont="1" applyBorder="1" applyAlignment="1">
      <alignment horizontal="center"/>
    </xf>
    <xf numFmtId="164" fontId="0" fillId="0" borderId="16" xfId="0" applyNumberFormat="1" applyBorder="1" applyAlignment="1">
      <alignment horizontal="center"/>
    </xf>
    <xf numFmtId="164" fontId="39" fillId="0" borderId="4" xfId="0" applyNumberFormat="1" applyFont="1" applyBorder="1" applyAlignment="1">
      <alignment horizontal="center"/>
    </xf>
    <xf numFmtId="49" fontId="39" fillId="0" borderId="16" xfId="0" applyNumberFormat="1" applyFont="1" applyBorder="1" applyAlignment="1">
      <alignment horizontal="center"/>
    </xf>
    <xf numFmtId="164" fontId="41" fillId="0" borderId="0" xfId="0" applyNumberFormat="1" applyFont="1" applyBorder="1"/>
    <xf numFmtId="164" fontId="0" fillId="0" borderId="4" xfId="0" applyNumberFormat="1" applyFont="1" applyBorder="1" applyAlignment="1">
      <alignment horizontal="center"/>
    </xf>
    <xf numFmtId="0" fontId="34" fillId="0" borderId="4" xfId="0" applyFont="1" applyBorder="1"/>
    <xf numFmtId="164" fontId="0" fillId="0" borderId="0" xfId="0" applyNumberFormat="1" applyBorder="1" applyAlignment="1">
      <alignment horizontal="center"/>
    </xf>
    <xf numFmtId="0" fontId="26" fillId="0" borderId="0" xfId="0" applyFont="1" applyBorder="1" applyAlignment="1">
      <alignment horizontal="center"/>
    </xf>
    <xf numFmtId="49" fontId="19" fillId="0" borderId="0" xfId="0" applyNumberFormat="1" applyFont="1" applyBorder="1" applyAlignment="1">
      <alignment horizontal="center"/>
    </xf>
    <xf numFmtId="164" fontId="19" fillId="0" borderId="0" xfId="0" applyNumberFormat="1" applyFont="1" applyBorder="1" applyAlignment="1">
      <alignment horizontal="center"/>
    </xf>
    <xf numFmtId="2" fontId="14" fillId="0" borderId="18" xfId="0" applyNumberFormat="1" applyFont="1" applyBorder="1" applyAlignment="1">
      <alignment horizontal="left"/>
    </xf>
    <xf numFmtId="0" fontId="0" fillId="0" borderId="6" xfId="0" applyNumberFormat="1" applyFill="1" applyBorder="1"/>
    <xf numFmtId="0" fontId="35" fillId="0" borderId="1" xfId="0" applyFont="1" applyBorder="1"/>
    <xf numFmtId="2" fontId="19" fillId="0" borderId="4" xfId="0" applyNumberFormat="1" applyFont="1" applyBorder="1" applyAlignment="1">
      <alignment horizontal="center"/>
    </xf>
    <xf numFmtId="2" fontId="19" fillId="0" borderId="3" xfId="0" applyNumberFormat="1" applyFont="1" applyBorder="1" applyAlignment="1">
      <alignment horizontal="center"/>
    </xf>
    <xf numFmtId="0" fontId="0" fillId="9" borderId="3" xfId="0" applyFill="1" applyBorder="1"/>
    <xf numFmtId="0" fontId="32" fillId="9" borderId="4" xfId="0" applyFont="1" applyFill="1" applyBorder="1"/>
    <xf numFmtId="2" fontId="0" fillId="9" borderId="4" xfId="0" applyNumberFormat="1" applyFill="1" applyBorder="1" applyAlignment="1">
      <alignment horizontal="center"/>
    </xf>
    <xf numFmtId="2" fontId="13" fillId="9" borderId="4" xfId="0" applyNumberFormat="1" applyFont="1" applyFill="1" applyBorder="1" applyAlignment="1">
      <alignment horizontal="center"/>
    </xf>
    <xf numFmtId="0" fontId="32" fillId="9" borderId="6" xfId="0" applyFont="1" applyFill="1" applyBorder="1"/>
    <xf numFmtId="2" fontId="0" fillId="9" borderId="6" xfId="0" applyNumberFormat="1" applyFill="1" applyBorder="1" applyAlignment="1">
      <alignment horizontal="center"/>
    </xf>
    <xf numFmtId="2" fontId="13" fillId="9" borderId="6" xfId="0" applyNumberFormat="1" applyFont="1" applyFill="1" applyBorder="1" applyAlignment="1">
      <alignment horizontal="center"/>
    </xf>
    <xf numFmtId="0" fontId="0" fillId="9" borderId="11" xfId="0" applyFill="1" applyBorder="1"/>
    <xf numFmtId="0" fontId="0" fillId="9" borderId="4" xfId="0" applyFill="1" applyBorder="1"/>
    <xf numFmtId="0" fontId="32" fillId="9" borderId="4" xfId="0" applyNumberFormat="1" applyFont="1" applyFill="1" applyBorder="1"/>
    <xf numFmtId="2" fontId="1" fillId="9" borderId="4" xfId="0" applyNumberFormat="1" applyFont="1" applyFill="1" applyBorder="1" applyAlignment="1">
      <alignment horizontal="center"/>
    </xf>
    <xf numFmtId="0" fontId="32" fillId="9" borderId="6" xfId="0" applyNumberFormat="1" applyFont="1" applyFill="1" applyBorder="1"/>
    <xf numFmtId="2" fontId="1" fillId="9" borderId="6" xfId="0" applyNumberFormat="1" applyFont="1" applyFill="1" applyBorder="1" applyAlignment="1">
      <alignment horizontal="center"/>
    </xf>
    <xf numFmtId="0" fontId="0" fillId="9" borderId="0" xfId="0" applyFont="1" applyFill="1" applyAlignment="1">
      <alignment horizontal="center"/>
    </xf>
    <xf numFmtId="0" fontId="0" fillId="9" borderId="6" xfId="0" applyFill="1" applyBorder="1"/>
    <xf numFmtId="0" fontId="12" fillId="9" borderId="4" xfId="0" applyFont="1" applyFill="1" applyBorder="1"/>
    <xf numFmtId="0" fontId="12" fillId="9" borderId="6" xfId="0" applyFont="1" applyFill="1" applyBorder="1"/>
    <xf numFmtId="0" fontId="0" fillId="0" borderId="0" xfId="0" applyAlignment="1">
      <alignment horizontal="center"/>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30" xfId="0" applyNumberFormat="1" applyBorder="1" applyAlignment="1">
      <alignment vertical="top" wrapText="1"/>
    </xf>
    <xf numFmtId="0" fontId="0" fillId="0" borderId="31"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1" xfId="0" applyNumberFormat="1" applyBorder="1" applyAlignment="1">
      <alignment horizontal="center" vertical="top" wrapText="1"/>
    </xf>
    <xf numFmtId="0" fontId="0" fillId="0" borderId="32" xfId="0" applyNumberFormat="1" applyBorder="1" applyAlignment="1">
      <alignment horizontal="center" vertical="top" wrapText="1"/>
    </xf>
    <xf numFmtId="0" fontId="9" fillId="0" borderId="1" xfId="0" applyFont="1" applyFill="1" applyBorder="1" applyAlignment="1">
      <alignment horizontal="left"/>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0" xfId="0" applyFont="1" applyFill="1" applyBorder="1" applyAlignment="1">
      <alignment horizontal="left"/>
    </xf>
    <xf numFmtId="0" fontId="23" fillId="0" borderId="0" xfId="0" applyFont="1" applyFill="1" applyBorder="1" applyAlignment="1">
      <alignment horizontal="left"/>
    </xf>
    <xf numFmtId="0" fontId="23" fillId="0" borderId="1" xfId="0" applyFont="1" applyFill="1" applyBorder="1" applyAlignment="1">
      <alignment horizontal="left"/>
    </xf>
    <xf numFmtId="0" fontId="42" fillId="0" borderId="4" xfId="0" applyFont="1" applyBorder="1"/>
    <xf numFmtId="0" fontId="9" fillId="0" borderId="0" xfId="0" applyFont="1" applyFill="1" applyBorder="1" applyAlignment="1">
      <alignment horizontal="left"/>
    </xf>
    <xf numFmtId="2" fontId="0" fillId="0" borderId="4" xfId="0" applyNumberFormat="1" applyFont="1" applyBorder="1" applyAlignment="1">
      <alignment horizontal="center"/>
    </xf>
    <xf numFmtId="2" fontId="0" fillId="0" borderId="6" xfId="0" applyNumberFormat="1" applyBorder="1" applyAlignment="1">
      <alignment horizontal="center"/>
    </xf>
    <xf numFmtId="2" fontId="1" fillId="0" borderId="7" xfId="0" applyNumberFormat="1" applyFont="1" applyBorder="1" applyAlignment="1">
      <alignment horizontal="center"/>
    </xf>
    <xf numFmtId="2" fontId="0" fillId="0" borderId="6" xfId="0" applyNumberFormat="1" applyFont="1" applyBorder="1" applyAlignment="1">
      <alignment horizontal="center"/>
    </xf>
    <xf numFmtId="2" fontId="25" fillId="0" borderId="7" xfId="0" applyNumberFormat="1" applyFont="1" applyBorder="1" applyAlignment="1">
      <alignment horizontal="center"/>
    </xf>
    <xf numFmtId="2" fontId="1" fillId="10" borderId="20" xfId="0" applyNumberFormat="1" applyFont="1" applyFill="1" applyBorder="1"/>
    <xf numFmtId="2" fontId="1" fillId="10" borderId="7" xfId="0" applyNumberFormat="1" applyFont="1" applyFill="1" applyBorder="1" applyAlignment="1">
      <alignment horizontal="center"/>
    </xf>
    <xf numFmtId="2" fontId="6" fillId="0" borderId="4" xfId="0" applyNumberFormat="1" applyFont="1" applyBorder="1" applyAlignment="1">
      <alignment horizontal="center"/>
    </xf>
    <xf numFmtId="0" fontId="2" fillId="0" borderId="0" xfId="0" applyFont="1"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top"/>
    </xf>
    <xf numFmtId="0" fontId="0" fillId="0" borderId="0" xfId="0" applyAlignment="1"/>
    <xf numFmtId="0" fontId="8" fillId="3" borderId="1" xfId="0" applyFont="1"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8" fillId="4" borderId="1" xfId="0" applyFon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23" fillId="0" borderId="0" xfId="0" applyFont="1" applyFill="1" applyBorder="1" applyAlignment="1">
      <alignment horizontal="left"/>
    </xf>
    <xf numFmtId="0" fontId="8" fillId="2" borderId="1" xfId="0" applyFont="1" applyFill="1" applyBorder="1" applyAlignment="1">
      <alignment horizontal="center"/>
    </xf>
    <xf numFmtId="0" fontId="0" fillId="2" borderId="2" xfId="0" applyFill="1" applyBorder="1" applyAlignment="1">
      <alignment horizontal="center"/>
    </xf>
    <xf numFmtId="0" fontId="0" fillId="0" borderId="3" xfId="0" applyBorder="1" applyAlignment="1">
      <alignment horizontal="center"/>
    </xf>
    <xf numFmtId="0" fontId="23" fillId="0" borderId="1" xfId="0" applyFont="1" applyFill="1" applyBorder="1" applyAlignment="1">
      <alignment horizontal="left"/>
    </xf>
    <xf numFmtId="0" fontId="23" fillId="0" borderId="2" xfId="0" applyFont="1" applyFill="1" applyBorder="1" applyAlignment="1">
      <alignment horizontal="left"/>
    </xf>
    <xf numFmtId="0" fontId="23" fillId="0" borderId="27" xfId="0" applyFont="1" applyFill="1" applyBorder="1" applyAlignment="1">
      <alignment horizontal="left"/>
    </xf>
    <xf numFmtId="0" fontId="8" fillId="3" borderId="13" xfId="0" applyFont="1" applyFill="1" applyBorder="1" applyAlignment="1">
      <alignment horizontal="center"/>
    </xf>
    <xf numFmtId="0" fontId="0" fillId="3" borderId="0" xfId="0" applyFill="1" applyBorder="1" applyAlignment="1">
      <alignment horizontal="center"/>
    </xf>
    <xf numFmtId="0" fontId="9" fillId="0" borderId="1" xfId="0" applyFont="1" applyFill="1" applyBorder="1" applyAlignment="1">
      <alignment horizontal="left"/>
    </xf>
    <xf numFmtId="0" fontId="9" fillId="0" borderId="2" xfId="0" applyFont="1" applyFill="1" applyBorder="1" applyAlignment="1">
      <alignment horizontal="left"/>
    </xf>
    <xf numFmtId="0" fontId="9" fillId="0" borderId="3" xfId="0" applyFont="1" applyFill="1" applyBorder="1" applyAlignment="1">
      <alignment horizontal="left"/>
    </xf>
    <xf numFmtId="0" fontId="8" fillId="3" borderId="2" xfId="0" applyFont="1" applyFill="1" applyBorder="1" applyAlignment="1">
      <alignment horizontal="center"/>
    </xf>
    <xf numFmtId="0" fontId="8" fillId="3" borderId="3" xfId="0" applyFont="1" applyFill="1" applyBorder="1" applyAlignment="1">
      <alignment horizontal="center"/>
    </xf>
    <xf numFmtId="0" fontId="9" fillId="0" borderId="0" xfId="0" applyFont="1" applyFill="1" applyBorder="1" applyAlignment="1">
      <alignment horizontal="left"/>
    </xf>
    <xf numFmtId="0" fontId="24" fillId="0" borderId="15" xfId="0" applyFont="1" applyBorder="1" applyAlignment="1">
      <alignment horizontal="center"/>
    </xf>
  </cellXfs>
  <cellStyles count="5315">
    <cellStyle name="Followed Hyperlink" xfId="2" builtinId="9" hidden="1"/>
    <cellStyle name="Followed Hyperlink" xfId="4"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0" builtinId="9" hidden="1"/>
    <cellStyle name="Followed Hyperlink" xfId="3091" builtinId="9" hidden="1"/>
    <cellStyle name="Followed Hyperlink" xfId="3092" builtinId="9" hidden="1"/>
    <cellStyle name="Followed Hyperlink" xfId="3093" builtinId="9" hidden="1"/>
    <cellStyle name="Followed Hyperlink" xfId="3094" builtinId="9" hidden="1"/>
    <cellStyle name="Followed Hyperlink" xfId="3095" builtinId="9" hidden="1"/>
    <cellStyle name="Followed Hyperlink" xfId="3096"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111"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116"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3229" builtinId="9" hidden="1"/>
    <cellStyle name="Followed Hyperlink" xfId="3230" builtinId="9" hidden="1"/>
    <cellStyle name="Followed Hyperlink" xfId="3231" builtinId="9" hidden="1"/>
    <cellStyle name="Followed Hyperlink" xfId="3232" builtinId="9" hidden="1"/>
    <cellStyle name="Followed Hyperlink" xfId="3233" builtinId="9" hidden="1"/>
    <cellStyle name="Followed Hyperlink" xfId="3234" builtinId="9" hidden="1"/>
    <cellStyle name="Followed Hyperlink" xfId="3235" builtinId="9" hidden="1"/>
    <cellStyle name="Followed Hyperlink" xfId="3236" builtinId="9" hidden="1"/>
    <cellStyle name="Followed Hyperlink" xfId="3237"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8" builtinId="9" hidden="1"/>
    <cellStyle name="Followed Hyperlink" xfId="3249" builtinId="9" hidden="1"/>
    <cellStyle name="Followed Hyperlink" xfId="3250" builtinId="9" hidden="1"/>
    <cellStyle name="Followed Hyperlink" xfId="3251" builtinId="9" hidden="1"/>
    <cellStyle name="Followed Hyperlink" xfId="3252" builtinId="9" hidden="1"/>
    <cellStyle name="Followed Hyperlink" xfId="3253" builtinId="9" hidden="1"/>
    <cellStyle name="Followed Hyperlink" xfId="3254" builtinId="9" hidden="1"/>
    <cellStyle name="Followed Hyperlink" xfId="3255" builtinId="9" hidden="1"/>
    <cellStyle name="Followed Hyperlink" xfId="3256" builtinId="9" hidden="1"/>
    <cellStyle name="Followed Hyperlink" xfId="3257" builtinId="9" hidden="1"/>
    <cellStyle name="Followed Hyperlink" xfId="3258"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09"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1"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69" builtinId="9" hidden="1"/>
    <cellStyle name="Followed Hyperlink" xfId="3370" builtinId="9" hidden="1"/>
    <cellStyle name="Followed Hyperlink" xfId="3371" builtinId="9" hidden="1"/>
    <cellStyle name="Followed Hyperlink" xfId="3372" builtinId="9" hidden="1"/>
    <cellStyle name="Followed Hyperlink" xfId="3373" builtinId="9" hidden="1"/>
    <cellStyle name="Followed Hyperlink" xfId="3374" builtinId="9" hidden="1"/>
    <cellStyle name="Followed Hyperlink" xfId="3375"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90"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95"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441" builtinId="9" hidden="1"/>
    <cellStyle name="Followed Hyperlink" xfId="3442"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1" builtinId="9" hidden="1"/>
    <cellStyle name="Followed Hyperlink" xfId="3452" builtinId="9" hidden="1"/>
    <cellStyle name="Followed Hyperlink" xfId="3453" builtinId="9" hidden="1"/>
    <cellStyle name="Followed Hyperlink" xfId="3454" builtinId="9" hidden="1"/>
    <cellStyle name="Followed Hyperlink" xfId="3455" builtinId="9" hidden="1"/>
    <cellStyle name="Followed Hyperlink" xfId="3456" builtinId="9" hidden="1"/>
    <cellStyle name="Followed Hyperlink" xfId="3457"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3" builtinId="9" hidden="1"/>
    <cellStyle name="Followed Hyperlink" xfId="3464" builtinId="9" hidden="1"/>
    <cellStyle name="Followed Hyperlink" xfId="3465" builtinId="9" hidden="1"/>
    <cellStyle name="Followed Hyperlink" xfId="3466" builtinId="9" hidden="1"/>
    <cellStyle name="Followed Hyperlink" xfId="3467" builtinId="9" hidden="1"/>
    <cellStyle name="Followed Hyperlink" xfId="3468" builtinId="9" hidden="1"/>
    <cellStyle name="Followed Hyperlink" xfId="3469"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77" builtinId="9" hidden="1"/>
    <cellStyle name="Followed Hyperlink" xfId="3478" builtinId="9" hidden="1"/>
    <cellStyle name="Followed Hyperlink" xfId="3479" builtinId="9" hidden="1"/>
    <cellStyle name="Followed Hyperlink" xfId="3480" builtinId="9" hidden="1"/>
    <cellStyle name="Followed Hyperlink" xfId="3481" builtinId="9" hidden="1"/>
    <cellStyle name="Followed Hyperlink" xfId="3482" builtinId="9" hidden="1"/>
    <cellStyle name="Followed Hyperlink" xfId="3483" builtinId="9" hidden="1"/>
    <cellStyle name="Followed Hyperlink" xfId="3484" builtinId="9" hidden="1"/>
    <cellStyle name="Followed Hyperlink" xfId="3485" builtinId="9" hidden="1"/>
    <cellStyle name="Followed Hyperlink" xfId="3486" builtinId="9" hidden="1"/>
    <cellStyle name="Followed Hyperlink" xfId="3487" builtinId="9" hidden="1"/>
    <cellStyle name="Followed Hyperlink" xfId="3488" builtinId="9" hidden="1"/>
    <cellStyle name="Followed Hyperlink" xfId="3489" builtinId="9" hidden="1"/>
    <cellStyle name="Followed Hyperlink" xfId="3490" builtinId="9" hidden="1"/>
    <cellStyle name="Followed Hyperlink" xfId="3491" builtinId="9" hidden="1"/>
    <cellStyle name="Followed Hyperlink" xfId="3492" builtinId="9" hidden="1"/>
    <cellStyle name="Followed Hyperlink" xfId="3493" builtinId="9" hidden="1"/>
    <cellStyle name="Followed Hyperlink" xfId="3494" builtinId="9" hidden="1"/>
    <cellStyle name="Followed Hyperlink" xfId="3495" builtinId="9" hidden="1"/>
    <cellStyle name="Followed Hyperlink" xfId="3496" builtinId="9" hidden="1"/>
    <cellStyle name="Followed Hyperlink" xfId="3497" builtinId="9" hidden="1"/>
    <cellStyle name="Followed Hyperlink" xfId="3498" builtinId="9" hidden="1"/>
    <cellStyle name="Followed Hyperlink" xfId="3499" builtinId="9" hidden="1"/>
    <cellStyle name="Followed Hyperlink" xfId="3500" builtinId="9" hidden="1"/>
    <cellStyle name="Followed Hyperlink" xfId="3501" builtinId="9" hidden="1"/>
    <cellStyle name="Followed Hyperlink" xfId="3502" builtinId="9" hidden="1"/>
    <cellStyle name="Followed Hyperlink" xfId="3503" builtinId="9" hidden="1"/>
    <cellStyle name="Followed Hyperlink" xfId="3504" builtinId="9" hidden="1"/>
    <cellStyle name="Followed Hyperlink" xfId="3505" builtinId="9" hidden="1"/>
    <cellStyle name="Followed Hyperlink" xfId="3506" builtinId="9" hidden="1"/>
    <cellStyle name="Followed Hyperlink" xfId="3507" builtinId="9" hidden="1"/>
    <cellStyle name="Followed Hyperlink" xfId="3508"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513"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3528" builtinId="9" hidden="1"/>
    <cellStyle name="Followed Hyperlink" xfId="3529" builtinId="9" hidden="1"/>
    <cellStyle name="Followed Hyperlink" xfId="3530" builtinId="9" hidden="1"/>
    <cellStyle name="Followed Hyperlink" xfId="3531" builtinId="9" hidden="1"/>
    <cellStyle name="Followed Hyperlink" xfId="3532" builtinId="9" hidden="1"/>
    <cellStyle name="Followed Hyperlink" xfId="3533"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545" builtinId="9" hidden="1"/>
    <cellStyle name="Followed Hyperlink" xfId="3546" builtinId="9" hidden="1"/>
    <cellStyle name="Followed Hyperlink" xfId="3547" builtinId="9" hidden="1"/>
    <cellStyle name="Followed Hyperlink" xfId="3548"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4" builtinId="9" hidden="1"/>
    <cellStyle name="Followed Hyperlink" xfId="3555" builtinId="9" hidden="1"/>
    <cellStyle name="Followed Hyperlink" xfId="3556" builtinId="9" hidden="1"/>
    <cellStyle name="Followed Hyperlink" xfId="3557" builtinId="9" hidden="1"/>
    <cellStyle name="Followed Hyperlink" xfId="3558" builtinId="9" hidden="1"/>
    <cellStyle name="Followed Hyperlink" xfId="3559" builtinId="9" hidden="1"/>
    <cellStyle name="Followed Hyperlink" xfId="3560" builtinId="9" hidden="1"/>
    <cellStyle name="Followed Hyperlink" xfId="3561" builtinId="9" hidden="1"/>
    <cellStyle name="Followed Hyperlink" xfId="3562" builtinId="9" hidden="1"/>
    <cellStyle name="Followed Hyperlink" xfId="3563" builtinId="9" hidden="1"/>
    <cellStyle name="Followed Hyperlink" xfId="3564" builtinId="9" hidden="1"/>
    <cellStyle name="Followed Hyperlink" xfId="3565" builtinId="9" hidden="1"/>
    <cellStyle name="Followed Hyperlink" xfId="3566" builtinId="9" hidden="1"/>
    <cellStyle name="Followed Hyperlink" xfId="3567" builtinId="9" hidden="1"/>
    <cellStyle name="Followed Hyperlink" xfId="3568" builtinId="9" hidden="1"/>
    <cellStyle name="Followed Hyperlink" xfId="3569" builtinId="9" hidden="1"/>
    <cellStyle name="Followed Hyperlink" xfId="3570" builtinId="9" hidden="1"/>
    <cellStyle name="Followed Hyperlink" xfId="3571" builtinId="9" hidden="1"/>
    <cellStyle name="Followed Hyperlink" xfId="3572" builtinId="9" hidden="1"/>
    <cellStyle name="Followed Hyperlink" xfId="3573" builtinId="9" hidden="1"/>
    <cellStyle name="Followed Hyperlink" xfId="3574" builtinId="9" hidden="1"/>
    <cellStyle name="Followed Hyperlink" xfId="3575" builtinId="9" hidden="1"/>
    <cellStyle name="Followed Hyperlink" xfId="3576" builtinId="9" hidden="1"/>
    <cellStyle name="Followed Hyperlink" xfId="3577" builtinId="9" hidden="1"/>
    <cellStyle name="Followed Hyperlink" xfId="3578" builtinId="9" hidden="1"/>
    <cellStyle name="Followed Hyperlink" xfId="3579" builtinId="9" hidden="1"/>
    <cellStyle name="Followed Hyperlink" xfId="3580" builtinId="9" hidden="1"/>
    <cellStyle name="Followed Hyperlink" xfId="3581" builtinId="9" hidden="1"/>
    <cellStyle name="Followed Hyperlink" xfId="3582"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588" builtinId="9" hidden="1"/>
    <cellStyle name="Followed Hyperlink" xfId="3589" builtinId="9" hidden="1"/>
    <cellStyle name="Followed Hyperlink" xfId="3590" builtinId="9" hidden="1"/>
    <cellStyle name="Followed Hyperlink" xfId="3591" builtinId="9" hidden="1"/>
    <cellStyle name="Followed Hyperlink" xfId="3592" builtinId="9" hidden="1"/>
    <cellStyle name="Followed Hyperlink" xfId="3593" builtinId="9" hidden="1"/>
    <cellStyle name="Followed Hyperlink" xfId="3594" builtinId="9" hidden="1"/>
    <cellStyle name="Followed Hyperlink" xfId="3595" builtinId="9" hidden="1"/>
    <cellStyle name="Followed Hyperlink" xfId="3596" builtinId="9" hidden="1"/>
    <cellStyle name="Followed Hyperlink" xfId="3597" builtinId="9" hidden="1"/>
    <cellStyle name="Followed Hyperlink" xfId="3598" builtinId="9" hidden="1"/>
    <cellStyle name="Followed Hyperlink" xfId="3599" builtinId="9" hidden="1"/>
    <cellStyle name="Followed Hyperlink" xfId="3600" builtinId="9" hidden="1"/>
    <cellStyle name="Followed Hyperlink" xfId="3601" builtinId="9" hidden="1"/>
    <cellStyle name="Followed Hyperlink" xfId="3602" builtinId="9" hidden="1"/>
    <cellStyle name="Followed Hyperlink" xfId="3603" builtinId="9" hidden="1"/>
    <cellStyle name="Followed Hyperlink" xfId="3604" builtinId="9" hidden="1"/>
    <cellStyle name="Followed Hyperlink" xfId="3605" builtinId="9" hidden="1"/>
    <cellStyle name="Followed Hyperlink" xfId="3606" builtinId="9" hidden="1"/>
    <cellStyle name="Followed Hyperlink" xfId="3607" builtinId="9" hidden="1"/>
    <cellStyle name="Followed Hyperlink" xfId="3608" builtinId="9" hidden="1"/>
    <cellStyle name="Followed Hyperlink" xfId="3609" builtinId="9" hidden="1"/>
    <cellStyle name="Followed Hyperlink" xfId="3610" builtinId="9" hidden="1"/>
    <cellStyle name="Followed Hyperlink" xfId="3611" builtinId="9" hidden="1"/>
    <cellStyle name="Followed Hyperlink" xfId="3612" builtinId="9" hidden="1"/>
    <cellStyle name="Followed Hyperlink" xfId="3613" builtinId="9" hidden="1"/>
    <cellStyle name="Followed Hyperlink" xfId="3614" builtinId="9" hidden="1"/>
    <cellStyle name="Followed Hyperlink" xfId="3615" builtinId="9" hidden="1"/>
    <cellStyle name="Followed Hyperlink" xfId="3616" builtinId="9" hidden="1"/>
    <cellStyle name="Followed Hyperlink" xfId="3617" builtinId="9" hidden="1"/>
    <cellStyle name="Followed Hyperlink" xfId="3618" builtinId="9" hidden="1"/>
    <cellStyle name="Followed Hyperlink" xfId="3619" builtinId="9" hidden="1"/>
    <cellStyle name="Followed Hyperlink" xfId="3620" builtinId="9" hidden="1"/>
    <cellStyle name="Followed Hyperlink" xfId="3621" builtinId="9" hidden="1"/>
    <cellStyle name="Followed Hyperlink" xfId="3622" builtinId="9" hidden="1"/>
    <cellStyle name="Followed Hyperlink" xfId="3623" builtinId="9" hidden="1"/>
    <cellStyle name="Followed Hyperlink" xfId="3624" builtinId="9" hidden="1"/>
    <cellStyle name="Followed Hyperlink" xfId="3625" builtinId="9" hidden="1"/>
    <cellStyle name="Followed Hyperlink" xfId="3626" builtinId="9" hidden="1"/>
    <cellStyle name="Followed Hyperlink" xfId="3627" builtinId="9" hidden="1"/>
    <cellStyle name="Followed Hyperlink" xfId="3628" builtinId="9" hidden="1"/>
    <cellStyle name="Followed Hyperlink" xfId="3629" builtinId="9" hidden="1"/>
    <cellStyle name="Followed Hyperlink" xfId="3630"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7" builtinId="9" hidden="1"/>
    <cellStyle name="Followed Hyperlink" xfId="3648" builtinId="9" hidden="1"/>
    <cellStyle name="Followed Hyperlink" xfId="3649" builtinId="9" hidden="1"/>
    <cellStyle name="Followed Hyperlink" xfId="3650" builtinId="9" hidden="1"/>
    <cellStyle name="Followed Hyperlink" xfId="3651" builtinId="9" hidden="1"/>
    <cellStyle name="Followed Hyperlink" xfId="3652" builtinId="9" hidden="1"/>
    <cellStyle name="Followed Hyperlink" xfId="3653"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68"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73"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80"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733"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8"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55"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1" builtinId="9" hidden="1"/>
    <cellStyle name="Followed Hyperlink" xfId="3792" builtinId="9" hidden="1"/>
    <cellStyle name="Followed Hyperlink" xfId="3793" builtinId="9" hidden="1"/>
    <cellStyle name="Followed Hyperlink" xfId="3794" builtinId="9" hidden="1"/>
    <cellStyle name="Followed Hyperlink" xfId="3795"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810"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815"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1" builtinId="9" hidden="1"/>
    <cellStyle name="Followed Hyperlink" xfId="3832" builtinId="9" hidden="1"/>
    <cellStyle name="Followed Hyperlink" xfId="3833"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43" builtinId="9" hidden="1"/>
    <cellStyle name="Followed Hyperlink" xfId="3844" builtinId="9" hidden="1"/>
    <cellStyle name="Followed Hyperlink" xfId="3845" builtinId="9" hidden="1"/>
    <cellStyle name="Followed Hyperlink" xfId="3846" builtinId="9" hidden="1"/>
    <cellStyle name="Followed Hyperlink" xfId="3847" builtinId="9" hidden="1"/>
    <cellStyle name="Followed Hyperlink" xfId="3848" builtinId="9" hidden="1"/>
    <cellStyle name="Followed Hyperlink" xfId="3849" builtinId="9" hidden="1"/>
    <cellStyle name="Followed Hyperlink" xfId="3850" builtinId="9" hidden="1"/>
    <cellStyle name="Followed Hyperlink" xfId="3851" builtinId="9" hidden="1"/>
    <cellStyle name="Followed Hyperlink" xfId="3852" builtinId="9" hidden="1"/>
    <cellStyle name="Followed Hyperlink" xfId="3853" builtinId="9" hidden="1"/>
    <cellStyle name="Followed Hyperlink" xfId="3854" builtinId="9" hidden="1"/>
    <cellStyle name="Followed Hyperlink" xfId="3855" builtinId="9" hidden="1"/>
    <cellStyle name="Followed Hyperlink" xfId="3856" builtinId="9" hidden="1"/>
    <cellStyle name="Followed Hyperlink" xfId="3857" builtinId="9" hidden="1"/>
    <cellStyle name="Followed Hyperlink" xfId="3858" builtinId="9" hidden="1"/>
    <cellStyle name="Followed Hyperlink" xfId="3859" builtinId="9" hidden="1"/>
    <cellStyle name="Followed Hyperlink" xfId="3860" builtinId="9" hidden="1"/>
    <cellStyle name="Followed Hyperlink" xfId="3861" builtinId="9" hidden="1"/>
    <cellStyle name="Followed Hyperlink" xfId="3862" builtinId="9" hidden="1"/>
    <cellStyle name="Followed Hyperlink" xfId="3863" builtinId="9" hidden="1"/>
    <cellStyle name="Followed Hyperlink" xfId="3864" builtinId="9" hidden="1"/>
    <cellStyle name="Followed Hyperlink" xfId="3865" builtinId="9" hidden="1"/>
    <cellStyle name="Followed Hyperlink" xfId="3866" builtinId="9" hidden="1"/>
    <cellStyle name="Followed Hyperlink" xfId="3867" builtinId="9" hidden="1"/>
    <cellStyle name="Followed Hyperlink" xfId="3868"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4"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4" builtinId="9" hidden="1"/>
    <cellStyle name="Followed Hyperlink" xfId="3885" builtinId="9" hidden="1"/>
    <cellStyle name="Followed Hyperlink" xfId="3886" builtinId="9" hidden="1"/>
    <cellStyle name="Followed Hyperlink" xfId="3887" builtinId="9" hidden="1"/>
    <cellStyle name="Followed Hyperlink" xfId="3888"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8" builtinId="9" hidden="1"/>
    <cellStyle name="Followed Hyperlink" xfId="3899" builtinId="9" hidden="1"/>
    <cellStyle name="Followed Hyperlink" xfId="3900" builtinId="9" hidden="1"/>
    <cellStyle name="Followed Hyperlink" xfId="3901" builtinId="9" hidden="1"/>
    <cellStyle name="Followed Hyperlink" xfId="3902" builtinId="9" hidden="1"/>
    <cellStyle name="Followed Hyperlink" xfId="3903" builtinId="9" hidden="1"/>
    <cellStyle name="Followed Hyperlink" xfId="3904" builtinId="9" hidden="1"/>
    <cellStyle name="Followed Hyperlink" xfId="3905" builtinId="9" hidden="1"/>
    <cellStyle name="Followed Hyperlink" xfId="3906" builtinId="9" hidden="1"/>
    <cellStyle name="Followed Hyperlink" xfId="3907" builtinId="9" hidden="1"/>
    <cellStyle name="Followed Hyperlink" xfId="3908" builtinId="9" hidden="1"/>
    <cellStyle name="Followed Hyperlink" xfId="3909" builtinId="9" hidden="1"/>
    <cellStyle name="Followed Hyperlink" xfId="3910" builtinId="9" hidden="1"/>
    <cellStyle name="Followed Hyperlink" xfId="3911" builtinId="9" hidden="1"/>
    <cellStyle name="Followed Hyperlink" xfId="3912" builtinId="9" hidden="1"/>
    <cellStyle name="Followed Hyperlink" xfId="3913" builtinId="9" hidden="1"/>
    <cellStyle name="Followed Hyperlink" xfId="3914" builtinId="9" hidden="1"/>
    <cellStyle name="Followed Hyperlink" xfId="3915"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20" builtinId="9" hidden="1"/>
    <cellStyle name="Followed Hyperlink" xfId="3921" builtinId="9" hidden="1"/>
    <cellStyle name="Followed Hyperlink" xfId="3922" builtinId="9" hidden="1"/>
    <cellStyle name="Followed Hyperlink" xfId="3923" builtinId="9" hidden="1"/>
    <cellStyle name="Followed Hyperlink" xfId="3924" builtinId="9" hidden="1"/>
    <cellStyle name="Followed Hyperlink" xfId="3925" builtinId="9" hidden="1"/>
    <cellStyle name="Followed Hyperlink" xfId="3926" builtinId="9" hidden="1"/>
    <cellStyle name="Followed Hyperlink" xfId="3927" builtinId="9" hidden="1"/>
    <cellStyle name="Followed Hyperlink" xfId="3928"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3" builtinId="9" hidden="1"/>
    <cellStyle name="Followed Hyperlink" xfId="3934" builtinId="9" hidden="1"/>
    <cellStyle name="Followed Hyperlink" xfId="3935" builtinId="9" hidden="1"/>
    <cellStyle name="Followed Hyperlink" xfId="3936" builtinId="9" hidden="1"/>
    <cellStyle name="Followed Hyperlink" xfId="3937" builtinId="9" hidden="1"/>
    <cellStyle name="Followed Hyperlink" xfId="3938" builtinId="9" hidden="1"/>
    <cellStyle name="Followed Hyperlink" xfId="3939" builtinId="9" hidden="1"/>
    <cellStyle name="Followed Hyperlink" xfId="3940" builtinId="9" hidden="1"/>
    <cellStyle name="Followed Hyperlink" xfId="3941" builtinId="9" hidden="1"/>
    <cellStyle name="Followed Hyperlink" xfId="3942" builtinId="9" hidden="1"/>
    <cellStyle name="Followed Hyperlink" xfId="3943" builtinId="9" hidden="1"/>
    <cellStyle name="Followed Hyperlink" xfId="3944" builtinId="9" hidden="1"/>
    <cellStyle name="Followed Hyperlink" xfId="3945" builtinId="9" hidden="1"/>
    <cellStyle name="Followed Hyperlink" xfId="3946" builtinId="9" hidden="1"/>
    <cellStyle name="Followed Hyperlink" xfId="3947" builtinId="9" hidden="1"/>
    <cellStyle name="Followed Hyperlink" xfId="3948" builtinId="9" hidden="1"/>
    <cellStyle name="Followed Hyperlink" xfId="3949" builtinId="9" hidden="1"/>
    <cellStyle name="Followed Hyperlink" xfId="3950" builtinId="9" hidden="1"/>
    <cellStyle name="Followed Hyperlink" xfId="3951" builtinId="9" hidden="1"/>
    <cellStyle name="Followed Hyperlink" xfId="3952" builtinId="9" hidden="1"/>
    <cellStyle name="Followed Hyperlink" xfId="3953" builtinId="9" hidden="1"/>
    <cellStyle name="Followed Hyperlink" xfId="3954" builtinId="9" hidden="1"/>
    <cellStyle name="Followed Hyperlink" xfId="3955" builtinId="9" hidden="1"/>
    <cellStyle name="Followed Hyperlink" xfId="3956" builtinId="9" hidden="1"/>
    <cellStyle name="Followed Hyperlink" xfId="3957" builtinId="9" hidden="1"/>
    <cellStyle name="Followed Hyperlink" xfId="3958" builtinId="9" hidden="1"/>
    <cellStyle name="Followed Hyperlink" xfId="3959" builtinId="9" hidden="1"/>
    <cellStyle name="Followed Hyperlink" xfId="3960" builtinId="9" hidden="1"/>
    <cellStyle name="Followed Hyperlink" xfId="3961" builtinId="9" hidden="1"/>
    <cellStyle name="Followed Hyperlink" xfId="3962" builtinId="9" hidden="1"/>
    <cellStyle name="Followed Hyperlink" xfId="3963" builtinId="9" hidden="1"/>
    <cellStyle name="Followed Hyperlink" xfId="3964"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0" builtinId="9" hidden="1"/>
    <cellStyle name="Followed Hyperlink" xfId="3971" builtinId="9" hidden="1"/>
    <cellStyle name="Followed Hyperlink" xfId="3972" builtinId="9" hidden="1"/>
    <cellStyle name="Followed Hyperlink" xfId="3973" builtinId="9" hidden="1"/>
    <cellStyle name="Followed Hyperlink" xfId="3974" builtinId="9" hidden="1"/>
    <cellStyle name="Followed Hyperlink" xfId="3975" builtinId="9" hidden="1"/>
    <cellStyle name="Followed Hyperlink" xfId="3976" builtinId="9" hidden="1"/>
    <cellStyle name="Followed Hyperlink" xfId="3977" builtinId="9" hidden="1"/>
    <cellStyle name="Followed Hyperlink" xfId="3978" builtinId="9" hidden="1"/>
    <cellStyle name="Followed Hyperlink" xfId="3979" builtinId="9" hidden="1"/>
    <cellStyle name="Followed Hyperlink" xfId="3980" builtinId="9" hidden="1"/>
    <cellStyle name="Followed Hyperlink" xfId="3981" builtinId="9" hidden="1"/>
    <cellStyle name="Followed Hyperlink" xfId="3982" builtinId="9" hidden="1"/>
    <cellStyle name="Followed Hyperlink" xfId="3983" builtinId="9" hidden="1"/>
    <cellStyle name="Followed Hyperlink" xfId="3984" builtinId="9" hidden="1"/>
    <cellStyle name="Followed Hyperlink" xfId="3985" builtinId="9" hidden="1"/>
    <cellStyle name="Followed Hyperlink" xfId="3986" builtinId="9" hidden="1"/>
    <cellStyle name="Followed Hyperlink" xfId="3987" builtinId="9" hidden="1"/>
    <cellStyle name="Followed Hyperlink" xfId="3988"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56" builtinId="9" hidden="1"/>
    <cellStyle name="Followed Hyperlink" xfId="4057" builtinId="9" hidden="1"/>
    <cellStyle name="Followed Hyperlink" xfId="4058" builtinId="9" hidden="1"/>
    <cellStyle name="Followed Hyperlink" xfId="4059" builtinId="9" hidden="1"/>
    <cellStyle name="Followed Hyperlink" xfId="4060" builtinId="9" hidden="1"/>
    <cellStyle name="Followed Hyperlink" xfId="4061" builtinId="9" hidden="1"/>
    <cellStyle name="Followed Hyperlink" xfId="4062" builtinId="9" hidden="1"/>
    <cellStyle name="Followed Hyperlink" xfId="4063" builtinId="9" hidden="1"/>
    <cellStyle name="Followed Hyperlink" xfId="4064"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4" builtinId="9" hidden="1"/>
    <cellStyle name="Followed Hyperlink" xfId="4075" builtinId="9" hidden="1"/>
    <cellStyle name="Followed Hyperlink" xfId="4076" builtinId="9" hidden="1"/>
    <cellStyle name="Followed Hyperlink" xfId="4077" builtinId="9" hidden="1"/>
    <cellStyle name="Followed Hyperlink" xfId="4078" builtinId="9" hidden="1"/>
    <cellStyle name="Followed Hyperlink" xfId="4079" builtinId="9" hidden="1"/>
    <cellStyle name="Followed Hyperlink" xfId="4080"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100"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4" builtinId="9" hidden="1"/>
    <cellStyle name="Followed Hyperlink" xfId="4115" builtinId="9" hidden="1"/>
    <cellStyle name="Followed Hyperlink" xfId="4116" builtinId="9" hidden="1"/>
    <cellStyle name="Followed Hyperlink" xfId="4117"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5"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0"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217" builtinId="9" hidden="1"/>
    <cellStyle name="Followed Hyperlink" xfId="4218" builtinId="9" hidden="1"/>
    <cellStyle name="Followed Hyperlink" xfId="4219"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Followed Hyperlink" xfId="4234" builtinId="9" hidden="1"/>
    <cellStyle name="Followed Hyperlink" xfId="4235" builtinId="9" hidden="1"/>
    <cellStyle name="Followed Hyperlink" xfId="4236" builtinId="9" hidden="1"/>
    <cellStyle name="Followed Hyperlink" xfId="4237" builtinId="9" hidden="1"/>
    <cellStyle name="Followed Hyperlink" xfId="4238" builtinId="9" hidden="1"/>
    <cellStyle name="Followed Hyperlink" xfId="4239" builtinId="9" hidden="1"/>
    <cellStyle name="Followed Hyperlink" xfId="4240" builtinId="9" hidden="1"/>
    <cellStyle name="Followed Hyperlink" xfId="4241" builtinId="9" hidden="1"/>
    <cellStyle name="Followed Hyperlink" xfId="4242" builtinId="9" hidden="1"/>
    <cellStyle name="Followed Hyperlink" xfId="4243" builtinId="9" hidden="1"/>
    <cellStyle name="Followed Hyperlink" xfId="4244" builtinId="9" hidden="1"/>
    <cellStyle name="Followed Hyperlink" xfId="4245" builtinId="9" hidden="1"/>
    <cellStyle name="Followed Hyperlink" xfId="4246"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3" builtinId="9" hidden="1"/>
    <cellStyle name="Followed Hyperlink" xfId="4254"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66" builtinId="9" hidden="1"/>
    <cellStyle name="Followed Hyperlink" xfId="4267" builtinId="9" hidden="1"/>
    <cellStyle name="Followed Hyperlink" xfId="4268" builtinId="9" hidden="1"/>
    <cellStyle name="Followed Hyperlink" xfId="4269" builtinId="9" hidden="1"/>
    <cellStyle name="Followed Hyperlink" xfId="4270" builtinId="9" hidden="1"/>
    <cellStyle name="Followed Hyperlink" xfId="4271" builtinId="9" hidden="1"/>
    <cellStyle name="Followed Hyperlink" xfId="4272" builtinId="9" hidden="1"/>
    <cellStyle name="Followed Hyperlink" xfId="4273" builtinId="9" hidden="1"/>
    <cellStyle name="Followed Hyperlink" xfId="4274" builtinId="9" hidden="1"/>
    <cellStyle name="Followed Hyperlink" xfId="4275"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0"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287" builtinId="9" hidden="1"/>
    <cellStyle name="Followed Hyperlink" xfId="4288" builtinId="9" hidden="1"/>
    <cellStyle name="Followed Hyperlink" xfId="4289" builtinId="9" hidden="1"/>
    <cellStyle name="Followed Hyperlink" xfId="4290" builtinId="9" hidden="1"/>
    <cellStyle name="Followed Hyperlink" xfId="4291" builtinId="9" hidden="1"/>
    <cellStyle name="Followed Hyperlink" xfId="4292" builtinId="9" hidden="1"/>
    <cellStyle name="Followed Hyperlink" xfId="4293" builtinId="9" hidden="1"/>
    <cellStyle name="Followed Hyperlink" xfId="4294" builtinId="9" hidden="1"/>
    <cellStyle name="Followed Hyperlink" xfId="4295" builtinId="9" hidden="1"/>
    <cellStyle name="Followed Hyperlink" xfId="4296" builtinId="9" hidden="1"/>
    <cellStyle name="Followed Hyperlink" xfId="4297" builtinId="9" hidden="1"/>
    <cellStyle name="Followed Hyperlink" xfId="4298" builtinId="9" hidden="1"/>
    <cellStyle name="Followed Hyperlink" xfId="4299" builtinId="9" hidden="1"/>
    <cellStyle name="Followed Hyperlink" xfId="4300" builtinId="9" hidden="1"/>
    <cellStyle name="Followed Hyperlink" xfId="4301" builtinId="9" hidden="1"/>
    <cellStyle name="Followed Hyperlink" xfId="4302"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307" builtinId="9" hidden="1"/>
    <cellStyle name="Followed Hyperlink" xfId="4308" builtinId="9" hidden="1"/>
    <cellStyle name="Followed Hyperlink" xfId="4309" builtinId="9" hidden="1"/>
    <cellStyle name="Followed Hyperlink" xfId="4310" builtinId="9" hidden="1"/>
    <cellStyle name="Followed Hyperlink" xfId="4311" builtinId="9" hidden="1"/>
    <cellStyle name="Followed Hyperlink" xfId="4312" builtinId="9" hidden="1"/>
    <cellStyle name="Followed Hyperlink" xfId="4313" builtinId="9" hidden="1"/>
    <cellStyle name="Followed Hyperlink" xfId="4314" builtinId="9" hidden="1"/>
    <cellStyle name="Followed Hyperlink" xfId="4315" builtinId="9" hidden="1"/>
    <cellStyle name="Followed Hyperlink" xfId="4316" builtinId="9" hidden="1"/>
    <cellStyle name="Followed Hyperlink" xfId="4317" builtinId="9" hidden="1"/>
    <cellStyle name="Followed Hyperlink" xfId="4318" builtinId="9" hidden="1"/>
    <cellStyle name="Followed Hyperlink" xfId="4319" builtinId="9" hidden="1"/>
    <cellStyle name="Followed Hyperlink" xfId="4320" builtinId="9" hidden="1"/>
    <cellStyle name="Followed Hyperlink" xfId="4321" builtinId="9" hidden="1"/>
    <cellStyle name="Followed Hyperlink" xfId="4322" builtinId="9" hidden="1"/>
    <cellStyle name="Followed Hyperlink" xfId="4323" builtinId="9" hidden="1"/>
    <cellStyle name="Followed Hyperlink" xfId="4324" builtinId="9" hidden="1"/>
    <cellStyle name="Followed Hyperlink" xfId="4325" builtinId="9" hidden="1"/>
    <cellStyle name="Followed Hyperlink" xfId="4326" builtinId="9" hidden="1"/>
    <cellStyle name="Followed Hyperlink" xfId="4327" builtinId="9" hidden="1"/>
    <cellStyle name="Followed Hyperlink" xfId="4328" builtinId="9" hidden="1"/>
    <cellStyle name="Followed Hyperlink" xfId="4329" builtinId="9" hidden="1"/>
    <cellStyle name="Followed Hyperlink" xfId="4330" builtinId="9" hidden="1"/>
    <cellStyle name="Followed Hyperlink" xfId="4331" builtinId="9" hidden="1"/>
    <cellStyle name="Followed Hyperlink" xfId="4332" builtinId="9" hidden="1"/>
    <cellStyle name="Followed Hyperlink" xfId="4333" builtinId="9" hidden="1"/>
    <cellStyle name="Followed Hyperlink" xfId="4334" builtinId="9" hidden="1"/>
    <cellStyle name="Followed Hyperlink" xfId="4335" builtinId="9" hidden="1"/>
    <cellStyle name="Followed Hyperlink" xfId="4336" builtinId="9" hidden="1"/>
    <cellStyle name="Followed Hyperlink" xfId="4337" builtinId="9" hidden="1"/>
    <cellStyle name="Followed Hyperlink" xfId="4338" builtinId="9" hidden="1"/>
    <cellStyle name="Followed Hyperlink" xfId="4339" builtinId="9" hidden="1"/>
    <cellStyle name="Followed Hyperlink" xfId="4340" builtinId="9" hidden="1"/>
    <cellStyle name="Followed Hyperlink" xfId="4341" builtinId="9" hidden="1"/>
    <cellStyle name="Followed Hyperlink" xfId="4342"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75" builtinId="9" hidden="1"/>
    <cellStyle name="Followed Hyperlink" xfId="4376" builtinId="9" hidden="1"/>
    <cellStyle name="Followed Hyperlink" xfId="4378" builtinId="9" hidden="1"/>
    <cellStyle name="Followed Hyperlink" xfId="4380" builtinId="9" hidden="1"/>
    <cellStyle name="Followed Hyperlink" xfId="4382" builtinId="9" hidden="1"/>
    <cellStyle name="Followed Hyperlink" xfId="4384" builtinId="9" hidden="1"/>
    <cellStyle name="Followed Hyperlink" xfId="4386" builtinId="9" hidden="1"/>
    <cellStyle name="Followed Hyperlink" xfId="4388" builtinId="9" hidden="1"/>
    <cellStyle name="Followed Hyperlink" xfId="4390" builtinId="9" hidden="1"/>
    <cellStyle name="Followed Hyperlink" xfId="4392" builtinId="9" hidden="1"/>
    <cellStyle name="Followed Hyperlink" xfId="4394" builtinId="9" hidden="1"/>
    <cellStyle name="Followed Hyperlink" xfId="4396" builtinId="9" hidden="1"/>
    <cellStyle name="Followed Hyperlink" xfId="4398" builtinId="9" hidden="1"/>
    <cellStyle name="Followed Hyperlink" xfId="4400" builtinId="9" hidden="1"/>
    <cellStyle name="Followed Hyperlink" xfId="4402" builtinId="9" hidden="1"/>
    <cellStyle name="Followed Hyperlink" xfId="4404" builtinId="9" hidden="1"/>
    <cellStyle name="Followed Hyperlink" xfId="4406" builtinId="9" hidden="1"/>
    <cellStyle name="Followed Hyperlink" xfId="4408" builtinId="9" hidden="1"/>
    <cellStyle name="Followed Hyperlink" xfId="4410" builtinId="9" hidden="1"/>
    <cellStyle name="Followed Hyperlink" xfId="4412" builtinId="9" hidden="1"/>
    <cellStyle name="Followed Hyperlink" xfId="4414" builtinId="9" hidden="1"/>
    <cellStyle name="Followed Hyperlink" xfId="4416" builtinId="9" hidden="1"/>
    <cellStyle name="Followed Hyperlink" xfId="4418" builtinId="9" hidden="1"/>
    <cellStyle name="Followed Hyperlink" xfId="4420" builtinId="9" hidden="1"/>
    <cellStyle name="Followed Hyperlink" xfId="4422" builtinId="9" hidden="1"/>
    <cellStyle name="Followed Hyperlink" xfId="4424" builtinId="9" hidden="1"/>
    <cellStyle name="Followed Hyperlink" xfId="4426" builtinId="9" hidden="1"/>
    <cellStyle name="Followed Hyperlink" xfId="4428" builtinId="9" hidden="1"/>
    <cellStyle name="Followed Hyperlink" xfId="4430" builtinId="9" hidden="1"/>
    <cellStyle name="Followed Hyperlink" xfId="4432" builtinId="9" hidden="1"/>
    <cellStyle name="Followed Hyperlink" xfId="4434" builtinId="9" hidden="1"/>
    <cellStyle name="Followed Hyperlink" xfId="4436" builtinId="9" hidden="1"/>
    <cellStyle name="Followed Hyperlink" xfId="4438" builtinId="9" hidden="1"/>
    <cellStyle name="Followed Hyperlink" xfId="4440" builtinId="9" hidden="1"/>
    <cellStyle name="Followed Hyperlink" xfId="4442" builtinId="9" hidden="1"/>
    <cellStyle name="Followed Hyperlink" xfId="4444" builtinId="9" hidden="1"/>
    <cellStyle name="Followed Hyperlink" xfId="4446" builtinId="9" hidden="1"/>
    <cellStyle name="Followed Hyperlink" xfId="4448" builtinId="9" hidden="1"/>
    <cellStyle name="Followed Hyperlink" xfId="4450" builtinId="9" hidden="1"/>
    <cellStyle name="Followed Hyperlink" xfId="4452" builtinId="9" hidden="1"/>
    <cellStyle name="Followed Hyperlink" xfId="4454" builtinId="9" hidden="1"/>
    <cellStyle name="Followed Hyperlink" xfId="4456" builtinId="9" hidden="1"/>
    <cellStyle name="Followed Hyperlink" xfId="4458" builtinId="9" hidden="1"/>
    <cellStyle name="Followed Hyperlink" xfId="4460" builtinId="9" hidden="1"/>
    <cellStyle name="Followed Hyperlink" xfId="4462" builtinId="9" hidden="1"/>
    <cellStyle name="Followed Hyperlink" xfId="4464" builtinId="9" hidden="1"/>
    <cellStyle name="Followed Hyperlink" xfId="4466" builtinId="9" hidden="1"/>
    <cellStyle name="Followed Hyperlink" xfId="4468" builtinId="9" hidden="1"/>
    <cellStyle name="Followed Hyperlink" xfId="4470" builtinId="9" hidden="1"/>
    <cellStyle name="Followed Hyperlink" xfId="4472" builtinId="9" hidden="1"/>
    <cellStyle name="Followed Hyperlink" xfId="4474" builtinId="9" hidden="1"/>
    <cellStyle name="Followed Hyperlink" xfId="4476" builtinId="9" hidden="1"/>
    <cellStyle name="Followed Hyperlink" xfId="4478" builtinId="9" hidden="1"/>
    <cellStyle name="Followed Hyperlink" xfId="4480" builtinId="9" hidden="1"/>
    <cellStyle name="Followed Hyperlink" xfId="4482" builtinId="9" hidden="1"/>
    <cellStyle name="Followed Hyperlink" xfId="4484" builtinId="9" hidden="1"/>
    <cellStyle name="Followed Hyperlink" xfId="4486" builtinId="9" hidden="1"/>
    <cellStyle name="Followed Hyperlink" xfId="4488" builtinId="9" hidden="1"/>
    <cellStyle name="Followed Hyperlink" xfId="4490" builtinId="9" hidden="1"/>
    <cellStyle name="Followed Hyperlink" xfId="4492" builtinId="9" hidden="1"/>
    <cellStyle name="Followed Hyperlink" xfId="4494" builtinId="9" hidden="1"/>
    <cellStyle name="Followed Hyperlink" xfId="4496" builtinId="9" hidden="1"/>
    <cellStyle name="Followed Hyperlink" xfId="4498" builtinId="9" hidden="1"/>
    <cellStyle name="Followed Hyperlink" xfId="4500" builtinId="9" hidden="1"/>
    <cellStyle name="Followed Hyperlink" xfId="4502" builtinId="9" hidden="1"/>
    <cellStyle name="Followed Hyperlink" xfId="4504" builtinId="9" hidden="1"/>
    <cellStyle name="Followed Hyperlink" xfId="4506" builtinId="9" hidden="1"/>
    <cellStyle name="Followed Hyperlink" xfId="4508" builtinId="9" hidden="1"/>
    <cellStyle name="Followed Hyperlink" xfId="4510" builtinId="9" hidden="1"/>
    <cellStyle name="Followed Hyperlink" xfId="4512" builtinId="9" hidden="1"/>
    <cellStyle name="Followed Hyperlink" xfId="4514" builtinId="9" hidden="1"/>
    <cellStyle name="Followed Hyperlink" xfId="4516" builtinId="9" hidden="1"/>
    <cellStyle name="Followed Hyperlink" xfId="4518" builtinId="9" hidden="1"/>
    <cellStyle name="Followed Hyperlink" xfId="4520" builtinId="9" hidden="1"/>
    <cellStyle name="Followed Hyperlink" xfId="4522" builtinId="9" hidden="1"/>
    <cellStyle name="Followed Hyperlink" xfId="4524" builtinId="9" hidden="1"/>
    <cellStyle name="Followed Hyperlink" xfId="4526" builtinId="9" hidden="1"/>
    <cellStyle name="Followed Hyperlink" xfId="4528" builtinId="9" hidden="1"/>
    <cellStyle name="Followed Hyperlink" xfId="4530" builtinId="9" hidden="1"/>
    <cellStyle name="Followed Hyperlink" xfId="4532" builtinId="9" hidden="1"/>
    <cellStyle name="Followed Hyperlink" xfId="4534" builtinId="9" hidden="1"/>
    <cellStyle name="Followed Hyperlink" xfId="4536" builtinId="9" hidden="1"/>
    <cellStyle name="Followed Hyperlink" xfId="4538" builtinId="9" hidden="1"/>
    <cellStyle name="Followed Hyperlink" xfId="4540" builtinId="9" hidden="1"/>
    <cellStyle name="Followed Hyperlink" xfId="4542" builtinId="9" hidden="1"/>
    <cellStyle name="Followed Hyperlink" xfId="4544" builtinId="9" hidden="1"/>
    <cellStyle name="Followed Hyperlink" xfId="4546" builtinId="9" hidden="1"/>
    <cellStyle name="Followed Hyperlink" xfId="4548" builtinId="9" hidden="1"/>
    <cellStyle name="Followed Hyperlink" xfId="4550" builtinId="9" hidden="1"/>
    <cellStyle name="Followed Hyperlink" xfId="4552" builtinId="9" hidden="1"/>
    <cellStyle name="Followed Hyperlink" xfId="4554" builtinId="9" hidden="1"/>
    <cellStyle name="Followed Hyperlink" xfId="4556" builtinId="9" hidden="1"/>
    <cellStyle name="Followed Hyperlink" xfId="4558" builtinId="9" hidden="1"/>
    <cellStyle name="Followed Hyperlink" xfId="4560" builtinId="9" hidden="1"/>
    <cellStyle name="Followed Hyperlink" xfId="4562" builtinId="9" hidden="1"/>
    <cellStyle name="Followed Hyperlink" xfId="4564" builtinId="9" hidden="1"/>
    <cellStyle name="Followed Hyperlink" xfId="4566" builtinId="9" hidden="1"/>
    <cellStyle name="Followed Hyperlink" xfId="4568" builtinId="9" hidden="1"/>
    <cellStyle name="Followed Hyperlink" xfId="4570" builtinId="9" hidden="1"/>
    <cellStyle name="Followed Hyperlink" xfId="4572" builtinId="9" hidden="1"/>
    <cellStyle name="Followed Hyperlink" xfId="4574" builtinId="9" hidden="1"/>
    <cellStyle name="Followed Hyperlink" xfId="4576" builtinId="9" hidden="1"/>
    <cellStyle name="Followed Hyperlink" xfId="4578" builtinId="9" hidden="1"/>
    <cellStyle name="Followed Hyperlink" xfId="4580" builtinId="9" hidden="1"/>
    <cellStyle name="Followed Hyperlink" xfId="4582" builtinId="9" hidden="1"/>
    <cellStyle name="Followed Hyperlink" xfId="4584" builtinId="9" hidden="1"/>
    <cellStyle name="Followed Hyperlink" xfId="4586" builtinId="9" hidden="1"/>
    <cellStyle name="Followed Hyperlink" xfId="4588" builtinId="9" hidden="1"/>
    <cellStyle name="Followed Hyperlink" xfId="4590" builtinId="9" hidden="1"/>
    <cellStyle name="Followed Hyperlink" xfId="4592" builtinId="9" hidden="1"/>
    <cellStyle name="Followed Hyperlink" xfId="4594" builtinId="9" hidden="1"/>
    <cellStyle name="Followed Hyperlink" xfId="4596" builtinId="9" hidden="1"/>
    <cellStyle name="Followed Hyperlink" xfId="4598" builtinId="9" hidden="1"/>
    <cellStyle name="Followed Hyperlink" xfId="4600" builtinId="9" hidden="1"/>
    <cellStyle name="Followed Hyperlink" xfId="4602" builtinId="9" hidden="1"/>
    <cellStyle name="Followed Hyperlink" xfId="4604" builtinId="9" hidden="1"/>
    <cellStyle name="Followed Hyperlink" xfId="4606" builtinId="9" hidden="1"/>
    <cellStyle name="Followed Hyperlink" xfId="4608" builtinId="9" hidden="1"/>
    <cellStyle name="Followed Hyperlink" xfId="4610" builtinId="9" hidden="1"/>
    <cellStyle name="Followed Hyperlink" xfId="4612" builtinId="9" hidden="1"/>
    <cellStyle name="Followed Hyperlink" xfId="4614" builtinId="9" hidden="1"/>
    <cellStyle name="Followed Hyperlink" xfId="4616" builtinId="9" hidden="1"/>
    <cellStyle name="Followed Hyperlink" xfId="4618" builtinId="9" hidden="1"/>
    <cellStyle name="Followed Hyperlink" xfId="4620" builtinId="9" hidden="1"/>
    <cellStyle name="Followed Hyperlink" xfId="4622" builtinId="9" hidden="1"/>
    <cellStyle name="Followed Hyperlink" xfId="4624" builtinId="9" hidden="1"/>
    <cellStyle name="Followed Hyperlink" xfId="4626" builtinId="9" hidden="1"/>
    <cellStyle name="Followed Hyperlink" xfId="4628" builtinId="9" hidden="1"/>
    <cellStyle name="Followed Hyperlink" xfId="4630" builtinId="9" hidden="1"/>
    <cellStyle name="Followed Hyperlink" xfId="4632" builtinId="9" hidden="1"/>
    <cellStyle name="Followed Hyperlink" xfId="4634" builtinId="9" hidden="1"/>
    <cellStyle name="Followed Hyperlink" xfId="4636" builtinId="9" hidden="1"/>
    <cellStyle name="Followed Hyperlink" xfId="4638" builtinId="9" hidden="1"/>
    <cellStyle name="Followed Hyperlink" xfId="4640" builtinId="9" hidden="1"/>
    <cellStyle name="Followed Hyperlink" xfId="4642" builtinId="9" hidden="1"/>
    <cellStyle name="Followed Hyperlink" xfId="4644" builtinId="9" hidden="1"/>
    <cellStyle name="Followed Hyperlink" xfId="4646" builtinId="9" hidden="1"/>
    <cellStyle name="Followed Hyperlink" xfId="4648" builtinId="9" hidden="1"/>
    <cellStyle name="Followed Hyperlink" xfId="4650" builtinId="9" hidden="1"/>
    <cellStyle name="Followed Hyperlink" xfId="4652" builtinId="9" hidden="1"/>
    <cellStyle name="Followed Hyperlink" xfId="4654" builtinId="9" hidden="1"/>
    <cellStyle name="Followed Hyperlink" xfId="4656" builtinId="9" hidden="1"/>
    <cellStyle name="Followed Hyperlink" xfId="4658" builtinId="9" hidden="1"/>
    <cellStyle name="Followed Hyperlink" xfId="4660" builtinId="9" hidden="1"/>
    <cellStyle name="Followed Hyperlink" xfId="4662" builtinId="9" hidden="1"/>
    <cellStyle name="Followed Hyperlink" xfId="4664" builtinId="9" hidden="1"/>
    <cellStyle name="Followed Hyperlink" xfId="4666" builtinId="9" hidden="1"/>
    <cellStyle name="Followed Hyperlink" xfId="4668" builtinId="9" hidden="1"/>
    <cellStyle name="Followed Hyperlink" xfId="4670" builtinId="9" hidden="1"/>
    <cellStyle name="Followed Hyperlink" xfId="4672" builtinId="9" hidden="1"/>
    <cellStyle name="Followed Hyperlink" xfId="4674" builtinId="9" hidden="1"/>
    <cellStyle name="Followed Hyperlink" xfId="4676" builtinId="9" hidden="1"/>
    <cellStyle name="Followed Hyperlink" xfId="4678" builtinId="9" hidden="1"/>
    <cellStyle name="Followed Hyperlink" xfId="4680" builtinId="9" hidden="1"/>
    <cellStyle name="Followed Hyperlink" xfId="4682" builtinId="9" hidden="1"/>
    <cellStyle name="Followed Hyperlink" xfId="4684" builtinId="9" hidden="1"/>
    <cellStyle name="Followed Hyperlink" xfId="4686" builtinId="9" hidden="1"/>
    <cellStyle name="Followed Hyperlink" xfId="4688" builtinId="9" hidden="1"/>
    <cellStyle name="Followed Hyperlink" xfId="4690" builtinId="9" hidden="1"/>
    <cellStyle name="Followed Hyperlink" xfId="4692" builtinId="9" hidden="1"/>
    <cellStyle name="Followed Hyperlink" xfId="4694" builtinId="9" hidden="1"/>
    <cellStyle name="Followed Hyperlink" xfId="4696" builtinId="9" hidden="1"/>
    <cellStyle name="Followed Hyperlink" xfId="4698" builtinId="9" hidden="1"/>
    <cellStyle name="Followed Hyperlink" xfId="4700" builtinId="9" hidden="1"/>
    <cellStyle name="Followed Hyperlink" xfId="4702" builtinId="9" hidden="1"/>
    <cellStyle name="Followed Hyperlink" xfId="4704" builtinId="9" hidden="1"/>
    <cellStyle name="Followed Hyperlink" xfId="4706" builtinId="9" hidden="1"/>
    <cellStyle name="Followed Hyperlink" xfId="4708" builtinId="9" hidden="1"/>
    <cellStyle name="Followed Hyperlink" xfId="4710" builtinId="9" hidden="1"/>
    <cellStyle name="Followed Hyperlink" xfId="4712" builtinId="9" hidden="1"/>
    <cellStyle name="Followed Hyperlink" xfId="4714" builtinId="9" hidden="1"/>
    <cellStyle name="Followed Hyperlink" xfId="4716" builtinId="9" hidden="1"/>
    <cellStyle name="Followed Hyperlink" xfId="4718" builtinId="9" hidden="1"/>
    <cellStyle name="Followed Hyperlink" xfId="4720" builtinId="9" hidden="1"/>
    <cellStyle name="Followed Hyperlink" xfId="4722" builtinId="9" hidden="1"/>
    <cellStyle name="Followed Hyperlink" xfId="4724" builtinId="9" hidden="1"/>
    <cellStyle name="Followed Hyperlink" xfId="4726" builtinId="9" hidden="1"/>
    <cellStyle name="Followed Hyperlink" xfId="4728" builtinId="9" hidden="1"/>
    <cellStyle name="Followed Hyperlink" xfId="4730" builtinId="9" hidden="1"/>
    <cellStyle name="Followed Hyperlink" xfId="4732" builtinId="9" hidden="1"/>
    <cellStyle name="Followed Hyperlink" xfId="4734" builtinId="9" hidden="1"/>
    <cellStyle name="Followed Hyperlink" xfId="4736" builtinId="9" hidden="1"/>
    <cellStyle name="Followed Hyperlink" xfId="4738" builtinId="9" hidden="1"/>
    <cellStyle name="Followed Hyperlink" xfId="4740" builtinId="9" hidden="1"/>
    <cellStyle name="Followed Hyperlink" xfId="4742" builtinId="9" hidden="1"/>
    <cellStyle name="Followed Hyperlink" xfId="4744" builtinId="9" hidden="1"/>
    <cellStyle name="Followed Hyperlink" xfId="4746" builtinId="9" hidden="1"/>
    <cellStyle name="Followed Hyperlink" xfId="4748" builtinId="9" hidden="1"/>
    <cellStyle name="Followed Hyperlink" xfId="4750" builtinId="9" hidden="1"/>
    <cellStyle name="Followed Hyperlink" xfId="4752" builtinId="9" hidden="1"/>
    <cellStyle name="Followed Hyperlink" xfId="4754" builtinId="9" hidden="1"/>
    <cellStyle name="Followed Hyperlink" xfId="4756" builtinId="9" hidden="1"/>
    <cellStyle name="Followed Hyperlink" xfId="4758" builtinId="9" hidden="1"/>
    <cellStyle name="Followed Hyperlink" xfId="4760" builtinId="9" hidden="1"/>
    <cellStyle name="Followed Hyperlink" xfId="4762" builtinId="9" hidden="1"/>
    <cellStyle name="Followed Hyperlink" xfId="4764" builtinId="9" hidden="1"/>
    <cellStyle name="Followed Hyperlink" xfId="4766" builtinId="9" hidden="1"/>
    <cellStyle name="Followed Hyperlink" xfId="4768" builtinId="9" hidden="1"/>
    <cellStyle name="Followed Hyperlink" xfId="4770" builtinId="9" hidden="1"/>
    <cellStyle name="Followed Hyperlink" xfId="4772" builtinId="9" hidden="1"/>
    <cellStyle name="Followed Hyperlink" xfId="4774" builtinId="9" hidden="1"/>
    <cellStyle name="Followed Hyperlink" xfId="4776" builtinId="9" hidden="1"/>
    <cellStyle name="Followed Hyperlink" xfId="4778" builtinId="9" hidden="1"/>
    <cellStyle name="Followed Hyperlink" xfId="4780" builtinId="9" hidden="1"/>
    <cellStyle name="Followed Hyperlink" xfId="4782" builtinId="9" hidden="1"/>
    <cellStyle name="Followed Hyperlink" xfId="4784" builtinId="9" hidden="1"/>
    <cellStyle name="Followed Hyperlink" xfId="4786" builtinId="9" hidden="1"/>
    <cellStyle name="Followed Hyperlink" xfId="4788" builtinId="9" hidden="1"/>
    <cellStyle name="Followed Hyperlink" xfId="4790" builtinId="9" hidden="1"/>
    <cellStyle name="Followed Hyperlink" xfId="4792" builtinId="9" hidden="1"/>
    <cellStyle name="Followed Hyperlink" xfId="4794" builtinId="9" hidden="1"/>
    <cellStyle name="Followed Hyperlink" xfId="4796" builtinId="9" hidden="1"/>
    <cellStyle name="Followed Hyperlink" xfId="4798" builtinId="9" hidden="1"/>
    <cellStyle name="Followed Hyperlink" xfId="4800" builtinId="9" hidden="1"/>
    <cellStyle name="Followed Hyperlink" xfId="4802" builtinId="9" hidden="1"/>
    <cellStyle name="Followed Hyperlink" xfId="4804" builtinId="9" hidden="1"/>
    <cellStyle name="Followed Hyperlink" xfId="4806" builtinId="9" hidden="1"/>
    <cellStyle name="Followed Hyperlink" xfId="4808" builtinId="9" hidden="1"/>
    <cellStyle name="Followed Hyperlink" xfId="4810" builtinId="9" hidden="1"/>
    <cellStyle name="Followed Hyperlink" xfId="4812" builtinId="9" hidden="1"/>
    <cellStyle name="Followed Hyperlink" xfId="4814" builtinId="9" hidden="1"/>
    <cellStyle name="Followed Hyperlink" xfId="4816" builtinId="9" hidden="1"/>
    <cellStyle name="Followed Hyperlink" xfId="4818" builtinId="9" hidden="1"/>
    <cellStyle name="Followed Hyperlink" xfId="4820" builtinId="9" hidden="1"/>
    <cellStyle name="Followed Hyperlink" xfId="4822" builtinId="9" hidden="1"/>
    <cellStyle name="Followed Hyperlink" xfId="4824" builtinId="9" hidden="1"/>
    <cellStyle name="Followed Hyperlink" xfId="4826" builtinId="9" hidden="1"/>
    <cellStyle name="Followed Hyperlink" xfId="4828" builtinId="9" hidden="1"/>
    <cellStyle name="Followed Hyperlink" xfId="4830" builtinId="9" hidden="1"/>
    <cellStyle name="Followed Hyperlink" xfId="4832" builtinId="9" hidden="1"/>
    <cellStyle name="Followed Hyperlink" xfId="4834" builtinId="9" hidden="1"/>
    <cellStyle name="Followed Hyperlink" xfId="4836" builtinId="9" hidden="1"/>
    <cellStyle name="Followed Hyperlink" xfId="4838" builtinId="9" hidden="1"/>
    <cellStyle name="Followed Hyperlink" xfId="4840" builtinId="9" hidden="1"/>
    <cellStyle name="Followed Hyperlink" xfId="4842" builtinId="9" hidden="1"/>
    <cellStyle name="Followed Hyperlink" xfId="4844" builtinId="9" hidden="1"/>
    <cellStyle name="Followed Hyperlink" xfId="4846" builtinId="9" hidden="1"/>
    <cellStyle name="Followed Hyperlink" xfId="4848" builtinId="9" hidden="1"/>
    <cellStyle name="Followed Hyperlink" xfId="4850" builtinId="9" hidden="1"/>
    <cellStyle name="Followed Hyperlink" xfId="4852" builtinId="9" hidden="1"/>
    <cellStyle name="Followed Hyperlink" xfId="4854" builtinId="9" hidden="1"/>
    <cellStyle name="Followed Hyperlink" xfId="4856" builtinId="9" hidden="1"/>
    <cellStyle name="Followed Hyperlink" xfId="4858" builtinId="9" hidden="1"/>
    <cellStyle name="Followed Hyperlink" xfId="4860" builtinId="9" hidden="1"/>
    <cellStyle name="Followed Hyperlink" xfId="4862" builtinId="9" hidden="1"/>
    <cellStyle name="Followed Hyperlink" xfId="4864" builtinId="9" hidden="1"/>
    <cellStyle name="Followed Hyperlink" xfId="4866" builtinId="9" hidden="1"/>
    <cellStyle name="Followed Hyperlink" xfId="4868" builtinId="9" hidden="1"/>
    <cellStyle name="Followed Hyperlink" xfId="4870" builtinId="9" hidden="1"/>
    <cellStyle name="Followed Hyperlink" xfId="4872" builtinId="9" hidden="1"/>
    <cellStyle name="Followed Hyperlink" xfId="4874" builtinId="9" hidden="1"/>
    <cellStyle name="Followed Hyperlink" xfId="4876" builtinId="9" hidden="1"/>
    <cellStyle name="Followed Hyperlink" xfId="4878" builtinId="9" hidden="1"/>
    <cellStyle name="Followed Hyperlink" xfId="4880" builtinId="9" hidden="1"/>
    <cellStyle name="Followed Hyperlink" xfId="4882" builtinId="9" hidden="1"/>
    <cellStyle name="Followed Hyperlink" xfId="4884" builtinId="9" hidden="1"/>
    <cellStyle name="Followed Hyperlink" xfId="4886" builtinId="9" hidden="1"/>
    <cellStyle name="Followed Hyperlink" xfId="4888" builtinId="9" hidden="1"/>
    <cellStyle name="Followed Hyperlink" xfId="4890" builtinId="9" hidden="1"/>
    <cellStyle name="Followed Hyperlink" xfId="4892" builtinId="9" hidden="1"/>
    <cellStyle name="Followed Hyperlink" xfId="4894" builtinId="9" hidden="1"/>
    <cellStyle name="Followed Hyperlink" xfId="4896" builtinId="9" hidden="1"/>
    <cellStyle name="Followed Hyperlink" xfId="4898" builtinId="9" hidden="1"/>
    <cellStyle name="Followed Hyperlink" xfId="4900" builtinId="9" hidden="1"/>
    <cellStyle name="Followed Hyperlink" xfId="4902" builtinId="9" hidden="1"/>
    <cellStyle name="Followed Hyperlink" xfId="4904" builtinId="9" hidden="1"/>
    <cellStyle name="Followed Hyperlink" xfId="4906" builtinId="9" hidden="1"/>
    <cellStyle name="Followed Hyperlink" xfId="4908" builtinId="9" hidden="1"/>
    <cellStyle name="Followed Hyperlink" xfId="4910" builtinId="9" hidden="1"/>
    <cellStyle name="Followed Hyperlink" xfId="4912" builtinId="9" hidden="1"/>
    <cellStyle name="Followed Hyperlink" xfId="4914" builtinId="9" hidden="1"/>
    <cellStyle name="Followed Hyperlink" xfId="4916" builtinId="9" hidden="1"/>
    <cellStyle name="Followed Hyperlink" xfId="4918" builtinId="9" hidden="1"/>
    <cellStyle name="Followed Hyperlink" xfId="4920" builtinId="9" hidden="1"/>
    <cellStyle name="Followed Hyperlink" xfId="4922" builtinId="9" hidden="1"/>
    <cellStyle name="Followed Hyperlink" xfId="4924" builtinId="9" hidden="1"/>
    <cellStyle name="Followed Hyperlink" xfId="4926" builtinId="9" hidden="1"/>
    <cellStyle name="Followed Hyperlink" xfId="4928" builtinId="9" hidden="1"/>
    <cellStyle name="Followed Hyperlink" xfId="4930" builtinId="9" hidden="1"/>
    <cellStyle name="Followed Hyperlink" xfId="4932" builtinId="9" hidden="1"/>
    <cellStyle name="Followed Hyperlink" xfId="4934" builtinId="9" hidden="1"/>
    <cellStyle name="Followed Hyperlink" xfId="4936" builtinId="9" hidden="1"/>
    <cellStyle name="Followed Hyperlink" xfId="4938" builtinId="9" hidden="1"/>
    <cellStyle name="Followed Hyperlink" xfId="4940" builtinId="9" hidden="1"/>
    <cellStyle name="Followed Hyperlink" xfId="4942" builtinId="9" hidden="1"/>
    <cellStyle name="Followed Hyperlink" xfId="4944" builtinId="9" hidden="1"/>
    <cellStyle name="Followed Hyperlink" xfId="4946" builtinId="9" hidden="1"/>
    <cellStyle name="Followed Hyperlink" xfId="4948" builtinId="9" hidden="1"/>
    <cellStyle name="Followed Hyperlink" xfId="4950" builtinId="9" hidden="1"/>
    <cellStyle name="Followed Hyperlink" xfId="4952" builtinId="9" hidden="1"/>
    <cellStyle name="Followed Hyperlink" xfId="4954" builtinId="9" hidden="1"/>
    <cellStyle name="Followed Hyperlink" xfId="4956" builtinId="9" hidden="1"/>
    <cellStyle name="Followed Hyperlink" xfId="4958" builtinId="9" hidden="1"/>
    <cellStyle name="Followed Hyperlink" xfId="4960" builtinId="9" hidden="1"/>
    <cellStyle name="Followed Hyperlink" xfId="4962" builtinId="9" hidden="1"/>
    <cellStyle name="Followed Hyperlink" xfId="4964" builtinId="9" hidden="1"/>
    <cellStyle name="Followed Hyperlink" xfId="4966" builtinId="9" hidden="1"/>
    <cellStyle name="Followed Hyperlink" xfId="4968" builtinId="9" hidden="1"/>
    <cellStyle name="Followed Hyperlink" xfId="4970" builtinId="9" hidden="1"/>
    <cellStyle name="Followed Hyperlink" xfId="4972" builtinId="9" hidden="1"/>
    <cellStyle name="Followed Hyperlink" xfId="4974" builtinId="9" hidden="1"/>
    <cellStyle name="Followed Hyperlink" xfId="4976" builtinId="9" hidden="1"/>
    <cellStyle name="Followed Hyperlink" xfId="4978" builtinId="9" hidden="1"/>
    <cellStyle name="Followed Hyperlink" xfId="4980" builtinId="9" hidden="1"/>
    <cellStyle name="Followed Hyperlink" xfId="4982" builtinId="9" hidden="1"/>
    <cellStyle name="Followed Hyperlink" xfId="4984" builtinId="9" hidden="1"/>
    <cellStyle name="Followed Hyperlink" xfId="4986" builtinId="9" hidden="1"/>
    <cellStyle name="Followed Hyperlink" xfId="4988" builtinId="9" hidden="1"/>
    <cellStyle name="Followed Hyperlink" xfId="4990" builtinId="9" hidden="1"/>
    <cellStyle name="Followed Hyperlink" xfId="4992" builtinId="9" hidden="1"/>
    <cellStyle name="Followed Hyperlink" xfId="4994" builtinId="9" hidden="1"/>
    <cellStyle name="Followed Hyperlink" xfId="4996" builtinId="9" hidden="1"/>
    <cellStyle name="Followed Hyperlink" xfId="4998" builtinId="9" hidden="1"/>
    <cellStyle name="Followed Hyperlink" xfId="5000" builtinId="9" hidden="1"/>
    <cellStyle name="Followed Hyperlink" xfId="5002" builtinId="9" hidden="1"/>
    <cellStyle name="Followed Hyperlink" xfId="5004" builtinId="9" hidden="1"/>
    <cellStyle name="Followed Hyperlink" xfId="5006" builtinId="9" hidden="1"/>
    <cellStyle name="Followed Hyperlink" xfId="5008" builtinId="9" hidden="1"/>
    <cellStyle name="Followed Hyperlink" xfId="5010" builtinId="9" hidden="1"/>
    <cellStyle name="Followed Hyperlink" xfId="5012" builtinId="9" hidden="1"/>
    <cellStyle name="Followed Hyperlink" xfId="5014" builtinId="9" hidden="1"/>
    <cellStyle name="Followed Hyperlink" xfId="5016" builtinId="9" hidden="1"/>
    <cellStyle name="Followed Hyperlink" xfId="5018" builtinId="9" hidden="1"/>
    <cellStyle name="Followed Hyperlink" xfId="5020" builtinId="9" hidden="1"/>
    <cellStyle name="Followed Hyperlink" xfId="5022" builtinId="9" hidden="1"/>
    <cellStyle name="Followed Hyperlink" xfId="5024" builtinId="9" hidden="1"/>
    <cellStyle name="Followed Hyperlink" xfId="5026" builtinId="9" hidden="1"/>
    <cellStyle name="Followed Hyperlink" xfId="5028" builtinId="9" hidden="1"/>
    <cellStyle name="Followed Hyperlink" xfId="5030" builtinId="9" hidden="1"/>
    <cellStyle name="Followed Hyperlink" xfId="5032" builtinId="9" hidden="1"/>
    <cellStyle name="Followed Hyperlink" xfId="5034" builtinId="9" hidden="1"/>
    <cellStyle name="Followed Hyperlink" xfId="5036" builtinId="9" hidden="1"/>
    <cellStyle name="Followed Hyperlink" xfId="5038" builtinId="9" hidden="1"/>
    <cellStyle name="Followed Hyperlink" xfId="5040" builtinId="9" hidden="1"/>
    <cellStyle name="Followed Hyperlink" xfId="5042" builtinId="9" hidden="1"/>
    <cellStyle name="Followed Hyperlink" xfId="5044" builtinId="9" hidden="1"/>
    <cellStyle name="Followed Hyperlink" xfId="5046" builtinId="9" hidden="1"/>
    <cellStyle name="Followed Hyperlink" xfId="5048" builtinId="9" hidden="1"/>
    <cellStyle name="Followed Hyperlink" xfId="5050" builtinId="9" hidden="1"/>
    <cellStyle name="Followed Hyperlink" xfId="5052" builtinId="9" hidden="1"/>
    <cellStyle name="Followed Hyperlink" xfId="5054" builtinId="9" hidden="1"/>
    <cellStyle name="Followed Hyperlink" xfId="5056" builtinId="9" hidden="1"/>
    <cellStyle name="Followed Hyperlink" xfId="5058" builtinId="9" hidden="1"/>
    <cellStyle name="Followed Hyperlink" xfId="5060" builtinId="9" hidden="1"/>
    <cellStyle name="Followed Hyperlink" xfId="5062" builtinId="9" hidden="1"/>
    <cellStyle name="Followed Hyperlink" xfId="5064" builtinId="9" hidden="1"/>
    <cellStyle name="Followed Hyperlink" xfId="5066" builtinId="9" hidden="1"/>
    <cellStyle name="Followed Hyperlink" xfId="5068" builtinId="9" hidden="1"/>
    <cellStyle name="Followed Hyperlink" xfId="5070" builtinId="9" hidden="1"/>
    <cellStyle name="Followed Hyperlink" xfId="5072" builtinId="9" hidden="1"/>
    <cellStyle name="Followed Hyperlink" xfId="5074" builtinId="9" hidden="1"/>
    <cellStyle name="Followed Hyperlink" xfId="5076" builtinId="9" hidden="1"/>
    <cellStyle name="Followed Hyperlink" xfId="5078" builtinId="9" hidden="1"/>
    <cellStyle name="Followed Hyperlink" xfId="5080" builtinId="9" hidden="1"/>
    <cellStyle name="Followed Hyperlink" xfId="5082" builtinId="9" hidden="1"/>
    <cellStyle name="Followed Hyperlink" xfId="5084" builtinId="9" hidden="1"/>
    <cellStyle name="Followed Hyperlink" xfId="5086" builtinId="9" hidden="1"/>
    <cellStyle name="Followed Hyperlink" xfId="5088" builtinId="9" hidden="1"/>
    <cellStyle name="Followed Hyperlink" xfId="5090" builtinId="9" hidden="1"/>
    <cellStyle name="Followed Hyperlink" xfId="5092" builtinId="9" hidden="1"/>
    <cellStyle name="Followed Hyperlink" xfId="5094" builtinId="9" hidden="1"/>
    <cellStyle name="Followed Hyperlink" xfId="5096" builtinId="9" hidden="1"/>
    <cellStyle name="Followed Hyperlink" xfId="5098" builtinId="9" hidden="1"/>
    <cellStyle name="Followed Hyperlink" xfId="5100" builtinId="9" hidden="1"/>
    <cellStyle name="Followed Hyperlink" xfId="5102" builtinId="9" hidden="1"/>
    <cellStyle name="Followed Hyperlink" xfId="5104" builtinId="9" hidden="1"/>
    <cellStyle name="Followed Hyperlink" xfId="5106" builtinId="9" hidden="1"/>
    <cellStyle name="Followed Hyperlink" xfId="5108" builtinId="9" hidden="1"/>
    <cellStyle name="Followed Hyperlink" xfId="5110" builtinId="9" hidden="1"/>
    <cellStyle name="Followed Hyperlink" xfId="5112" builtinId="9" hidden="1"/>
    <cellStyle name="Followed Hyperlink" xfId="5114" builtinId="9" hidden="1"/>
    <cellStyle name="Followed Hyperlink" xfId="5116" builtinId="9" hidden="1"/>
    <cellStyle name="Followed Hyperlink" xfId="5118" builtinId="9" hidden="1"/>
    <cellStyle name="Followed Hyperlink" xfId="5120" builtinId="9" hidden="1"/>
    <cellStyle name="Followed Hyperlink" xfId="5122" builtinId="9" hidden="1"/>
    <cellStyle name="Followed Hyperlink" xfId="5124" builtinId="9" hidden="1"/>
    <cellStyle name="Followed Hyperlink" xfId="5126" builtinId="9" hidden="1"/>
    <cellStyle name="Followed Hyperlink" xfId="5128" builtinId="9" hidden="1"/>
    <cellStyle name="Followed Hyperlink" xfId="5130" builtinId="9" hidden="1"/>
    <cellStyle name="Followed Hyperlink" xfId="5132" builtinId="9" hidden="1"/>
    <cellStyle name="Followed Hyperlink" xfId="5134" builtinId="9" hidden="1"/>
    <cellStyle name="Followed Hyperlink" xfId="5136" builtinId="9" hidden="1"/>
    <cellStyle name="Followed Hyperlink" xfId="5138" builtinId="9" hidden="1"/>
    <cellStyle name="Followed Hyperlink" xfId="5140" builtinId="9" hidden="1"/>
    <cellStyle name="Followed Hyperlink" xfId="5142" builtinId="9" hidden="1"/>
    <cellStyle name="Followed Hyperlink" xfId="5144" builtinId="9" hidden="1"/>
    <cellStyle name="Followed Hyperlink" xfId="5146" builtinId="9" hidden="1"/>
    <cellStyle name="Followed Hyperlink" xfId="5148" builtinId="9" hidden="1"/>
    <cellStyle name="Followed Hyperlink" xfId="5150" builtinId="9" hidden="1"/>
    <cellStyle name="Followed Hyperlink" xfId="5152" builtinId="9" hidden="1"/>
    <cellStyle name="Followed Hyperlink" xfId="5154" builtinId="9" hidden="1"/>
    <cellStyle name="Followed Hyperlink" xfId="5156" builtinId="9" hidden="1"/>
    <cellStyle name="Followed Hyperlink" xfId="5158" builtinId="9" hidden="1"/>
    <cellStyle name="Followed Hyperlink" xfId="5160" builtinId="9" hidden="1"/>
    <cellStyle name="Followed Hyperlink" xfId="5162" builtinId="9" hidden="1"/>
    <cellStyle name="Followed Hyperlink" xfId="5164" builtinId="9" hidden="1"/>
    <cellStyle name="Followed Hyperlink" xfId="5166" builtinId="9" hidden="1"/>
    <cellStyle name="Followed Hyperlink" xfId="5168" builtinId="9" hidden="1"/>
    <cellStyle name="Followed Hyperlink" xfId="5170" builtinId="9" hidden="1"/>
    <cellStyle name="Followed Hyperlink" xfId="5172" builtinId="9" hidden="1"/>
    <cellStyle name="Followed Hyperlink" xfId="5174" builtinId="9" hidden="1"/>
    <cellStyle name="Followed Hyperlink" xfId="5176" builtinId="9" hidden="1"/>
    <cellStyle name="Followed Hyperlink" xfId="5178" builtinId="9" hidden="1"/>
    <cellStyle name="Followed Hyperlink" xfId="5180" builtinId="9" hidden="1"/>
    <cellStyle name="Followed Hyperlink" xfId="5182" builtinId="9" hidden="1"/>
    <cellStyle name="Followed Hyperlink" xfId="5184" builtinId="9" hidden="1"/>
    <cellStyle name="Followed Hyperlink" xfId="5186" builtinId="9" hidden="1"/>
    <cellStyle name="Followed Hyperlink" xfId="5188" builtinId="9" hidden="1"/>
    <cellStyle name="Followed Hyperlink" xfId="5190" builtinId="9" hidden="1"/>
    <cellStyle name="Followed Hyperlink" xfId="5192" builtinId="9" hidden="1"/>
    <cellStyle name="Followed Hyperlink" xfId="5194" builtinId="9" hidden="1"/>
    <cellStyle name="Followed Hyperlink" xfId="5196" builtinId="9" hidden="1"/>
    <cellStyle name="Followed Hyperlink" xfId="5198" builtinId="9" hidden="1"/>
    <cellStyle name="Followed Hyperlink" xfId="5200" builtinId="9" hidden="1"/>
    <cellStyle name="Followed Hyperlink" xfId="5202" builtinId="9" hidden="1"/>
    <cellStyle name="Followed Hyperlink" xfId="5204" builtinId="9" hidden="1"/>
    <cellStyle name="Followed Hyperlink" xfId="5206" builtinId="9" hidden="1"/>
    <cellStyle name="Followed Hyperlink" xfId="5208" builtinId="9" hidden="1"/>
    <cellStyle name="Followed Hyperlink" xfId="5210" builtinId="9" hidden="1"/>
    <cellStyle name="Followed Hyperlink" xfId="5212" builtinId="9" hidden="1"/>
    <cellStyle name="Followed Hyperlink" xfId="5214" builtinId="9" hidden="1"/>
    <cellStyle name="Followed Hyperlink" xfId="5216" builtinId="9" hidden="1"/>
    <cellStyle name="Followed Hyperlink" xfId="5218" builtinId="9" hidden="1"/>
    <cellStyle name="Followed Hyperlink" xfId="5220" builtinId="9" hidden="1"/>
    <cellStyle name="Followed Hyperlink" xfId="5222" builtinId="9" hidden="1"/>
    <cellStyle name="Followed Hyperlink" xfId="5224" builtinId="9" hidden="1"/>
    <cellStyle name="Followed Hyperlink" xfId="5226" builtinId="9" hidden="1"/>
    <cellStyle name="Followed Hyperlink" xfId="5228" builtinId="9" hidden="1"/>
    <cellStyle name="Followed Hyperlink" xfId="5230" builtinId="9" hidden="1"/>
    <cellStyle name="Followed Hyperlink" xfId="5232" builtinId="9" hidden="1"/>
    <cellStyle name="Followed Hyperlink" xfId="5234" builtinId="9" hidden="1"/>
    <cellStyle name="Followed Hyperlink" xfId="5236" builtinId="9" hidden="1"/>
    <cellStyle name="Followed Hyperlink" xfId="5238" builtinId="9" hidden="1"/>
    <cellStyle name="Followed Hyperlink" xfId="5240" builtinId="9" hidden="1"/>
    <cellStyle name="Followed Hyperlink" xfId="5242" builtinId="9" hidden="1"/>
    <cellStyle name="Followed Hyperlink" xfId="5244" builtinId="9" hidden="1"/>
    <cellStyle name="Followed Hyperlink" xfId="5246" builtinId="9" hidden="1"/>
    <cellStyle name="Followed Hyperlink" xfId="5248" builtinId="9" hidden="1"/>
    <cellStyle name="Followed Hyperlink" xfId="5250" builtinId="9" hidden="1"/>
    <cellStyle name="Followed Hyperlink" xfId="5252" builtinId="9" hidden="1"/>
    <cellStyle name="Followed Hyperlink" xfId="5254" builtinId="9" hidden="1"/>
    <cellStyle name="Followed Hyperlink" xfId="5256" builtinId="9" hidden="1"/>
    <cellStyle name="Followed Hyperlink" xfId="5258" builtinId="9" hidden="1"/>
    <cellStyle name="Followed Hyperlink" xfId="5260" builtinId="9" hidden="1"/>
    <cellStyle name="Followed Hyperlink" xfId="5262" builtinId="9" hidden="1"/>
    <cellStyle name="Followed Hyperlink" xfId="5264" builtinId="9" hidden="1"/>
    <cellStyle name="Followed Hyperlink" xfId="5266" builtinId="9" hidden="1"/>
    <cellStyle name="Followed Hyperlink" xfId="5268" builtinId="9" hidden="1"/>
    <cellStyle name="Followed Hyperlink" xfId="5270" builtinId="9" hidden="1"/>
    <cellStyle name="Followed Hyperlink" xfId="5272" builtinId="9" hidden="1"/>
    <cellStyle name="Followed Hyperlink" xfId="5274" builtinId="9" hidden="1"/>
    <cellStyle name="Followed Hyperlink" xfId="5276" builtinId="9" hidden="1"/>
    <cellStyle name="Followed Hyperlink" xfId="5278" builtinId="9" hidden="1"/>
    <cellStyle name="Followed Hyperlink" xfId="5280" builtinId="9" hidden="1"/>
    <cellStyle name="Followed Hyperlink" xfId="5282" builtinId="9" hidden="1"/>
    <cellStyle name="Followed Hyperlink" xfId="5284" builtinId="9" hidden="1"/>
    <cellStyle name="Followed Hyperlink" xfId="5286" builtinId="9" hidden="1"/>
    <cellStyle name="Followed Hyperlink" xfId="5288" builtinId="9" hidden="1"/>
    <cellStyle name="Followed Hyperlink" xfId="5290" builtinId="9" hidden="1"/>
    <cellStyle name="Followed Hyperlink" xfId="5292" builtinId="9" hidden="1"/>
    <cellStyle name="Followed Hyperlink" xfId="5294" builtinId="9" hidden="1"/>
    <cellStyle name="Followed Hyperlink" xfId="5296" builtinId="9" hidden="1"/>
    <cellStyle name="Followed Hyperlink" xfId="5298" builtinId="9" hidden="1"/>
    <cellStyle name="Followed Hyperlink" xfId="5300" builtinId="9" hidden="1"/>
    <cellStyle name="Followed Hyperlink" xfId="5302" builtinId="9" hidden="1"/>
    <cellStyle name="Followed Hyperlink" xfId="5304" builtinId="9" hidden="1"/>
    <cellStyle name="Followed Hyperlink" xfId="5306" builtinId="9" hidden="1"/>
    <cellStyle name="Followed Hyperlink" xfId="5308" builtinId="9" hidden="1"/>
    <cellStyle name="Followed Hyperlink" xfId="5310" builtinId="9" hidden="1"/>
    <cellStyle name="Followed Hyperlink" xfId="5312" builtinId="9" hidden="1"/>
    <cellStyle name="Followed Hyperlink" xfId="5314" builtinId="9" hidden="1"/>
    <cellStyle name="Hyperlink" xfId="1" builtinId="8" hidden="1"/>
    <cellStyle name="Hyperlink" xfId="3"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4377" builtinId="8" hidden="1"/>
    <cellStyle name="Hyperlink" xfId="4379" builtinId="8" hidden="1"/>
    <cellStyle name="Hyperlink" xfId="4381" builtinId="8" hidden="1"/>
    <cellStyle name="Hyperlink" xfId="4383" builtinId="8" hidden="1"/>
    <cellStyle name="Hyperlink" xfId="4385" builtinId="8" hidden="1"/>
    <cellStyle name="Hyperlink" xfId="4387" builtinId="8" hidden="1"/>
    <cellStyle name="Hyperlink" xfId="4389" builtinId="8" hidden="1"/>
    <cellStyle name="Hyperlink" xfId="4391" builtinId="8" hidden="1"/>
    <cellStyle name="Hyperlink" xfId="4393" builtinId="8" hidden="1"/>
    <cellStyle name="Hyperlink" xfId="4395" builtinId="8" hidden="1"/>
    <cellStyle name="Hyperlink" xfId="4397" builtinId="8" hidden="1"/>
    <cellStyle name="Hyperlink" xfId="4399" builtinId="8" hidden="1"/>
    <cellStyle name="Hyperlink" xfId="4401" builtinId="8" hidden="1"/>
    <cellStyle name="Hyperlink" xfId="4403" builtinId="8" hidden="1"/>
    <cellStyle name="Hyperlink" xfId="4405" builtinId="8" hidden="1"/>
    <cellStyle name="Hyperlink" xfId="4407" builtinId="8" hidden="1"/>
    <cellStyle name="Hyperlink" xfId="4409" builtinId="8" hidden="1"/>
    <cellStyle name="Hyperlink" xfId="4411" builtinId="8" hidden="1"/>
    <cellStyle name="Hyperlink" xfId="4413" builtinId="8" hidden="1"/>
    <cellStyle name="Hyperlink" xfId="4415" builtinId="8" hidden="1"/>
    <cellStyle name="Hyperlink" xfId="4417" builtinId="8" hidden="1"/>
    <cellStyle name="Hyperlink" xfId="4419" builtinId="8" hidden="1"/>
    <cellStyle name="Hyperlink" xfId="4421" builtinId="8" hidden="1"/>
    <cellStyle name="Hyperlink" xfId="4423" builtinId="8" hidden="1"/>
    <cellStyle name="Hyperlink" xfId="4425" builtinId="8" hidden="1"/>
    <cellStyle name="Hyperlink" xfId="4427" builtinId="8" hidden="1"/>
    <cellStyle name="Hyperlink" xfId="4429" builtinId="8" hidden="1"/>
    <cellStyle name="Hyperlink" xfId="4431" builtinId="8" hidden="1"/>
    <cellStyle name="Hyperlink" xfId="4433" builtinId="8" hidden="1"/>
    <cellStyle name="Hyperlink" xfId="4435" builtinId="8" hidden="1"/>
    <cellStyle name="Hyperlink" xfId="4437" builtinId="8" hidden="1"/>
    <cellStyle name="Hyperlink" xfId="4439" builtinId="8" hidden="1"/>
    <cellStyle name="Hyperlink" xfId="4441" builtinId="8" hidden="1"/>
    <cellStyle name="Hyperlink" xfId="4443" builtinId="8" hidden="1"/>
    <cellStyle name="Hyperlink" xfId="4445" builtinId="8" hidden="1"/>
    <cellStyle name="Hyperlink" xfId="4447" builtinId="8" hidden="1"/>
    <cellStyle name="Hyperlink" xfId="4449" builtinId="8" hidden="1"/>
    <cellStyle name="Hyperlink" xfId="4451" builtinId="8" hidden="1"/>
    <cellStyle name="Hyperlink" xfId="4453" builtinId="8" hidden="1"/>
    <cellStyle name="Hyperlink" xfId="4455" builtinId="8" hidden="1"/>
    <cellStyle name="Hyperlink" xfId="4457" builtinId="8" hidden="1"/>
    <cellStyle name="Hyperlink" xfId="4459" builtinId="8" hidden="1"/>
    <cellStyle name="Hyperlink" xfId="4461" builtinId="8" hidden="1"/>
    <cellStyle name="Hyperlink" xfId="4463" builtinId="8" hidden="1"/>
    <cellStyle name="Hyperlink" xfId="4465" builtinId="8" hidden="1"/>
    <cellStyle name="Hyperlink" xfId="4467" builtinId="8" hidden="1"/>
    <cellStyle name="Hyperlink" xfId="4469" builtinId="8" hidden="1"/>
    <cellStyle name="Hyperlink" xfId="4471" builtinId="8" hidden="1"/>
    <cellStyle name="Hyperlink" xfId="4473" builtinId="8" hidden="1"/>
    <cellStyle name="Hyperlink" xfId="4475" builtinId="8" hidden="1"/>
    <cellStyle name="Hyperlink" xfId="4477" builtinId="8" hidden="1"/>
    <cellStyle name="Hyperlink" xfId="4479" builtinId="8" hidden="1"/>
    <cellStyle name="Hyperlink" xfId="4481" builtinId="8" hidden="1"/>
    <cellStyle name="Hyperlink" xfId="4483" builtinId="8" hidden="1"/>
    <cellStyle name="Hyperlink" xfId="4485" builtinId="8" hidden="1"/>
    <cellStyle name="Hyperlink" xfId="4487" builtinId="8" hidden="1"/>
    <cellStyle name="Hyperlink" xfId="4489" builtinId="8" hidden="1"/>
    <cellStyle name="Hyperlink" xfId="4491" builtinId="8" hidden="1"/>
    <cellStyle name="Hyperlink" xfId="4493" builtinId="8" hidden="1"/>
    <cellStyle name="Hyperlink" xfId="4495" builtinId="8" hidden="1"/>
    <cellStyle name="Hyperlink" xfId="4497" builtinId="8" hidden="1"/>
    <cellStyle name="Hyperlink" xfId="4499" builtinId="8" hidden="1"/>
    <cellStyle name="Hyperlink" xfId="4501" builtinId="8" hidden="1"/>
    <cellStyle name="Hyperlink" xfId="4503" builtinId="8" hidden="1"/>
    <cellStyle name="Hyperlink" xfId="4505" builtinId="8" hidden="1"/>
    <cellStyle name="Hyperlink" xfId="4507" builtinId="8" hidden="1"/>
    <cellStyle name="Hyperlink" xfId="4509" builtinId="8" hidden="1"/>
    <cellStyle name="Hyperlink" xfId="4511" builtinId="8" hidden="1"/>
    <cellStyle name="Hyperlink" xfId="4513" builtinId="8" hidden="1"/>
    <cellStyle name="Hyperlink" xfId="4515" builtinId="8" hidden="1"/>
    <cellStyle name="Hyperlink" xfId="4517" builtinId="8" hidden="1"/>
    <cellStyle name="Hyperlink" xfId="4519" builtinId="8" hidden="1"/>
    <cellStyle name="Hyperlink" xfId="4521" builtinId="8" hidden="1"/>
    <cellStyle name="Hyperlink" xfId="4523" builtinId="8" hidden="1"/>
    <cellStyle name="Hyperlink" xfId="4525" builtinId="8" hidden="1"/>
    <cellStyle name="Hyperlink" xfId="4527" builtinId="8" hidden="1"/>
    <cellStyle name="Hyperlink" xfId="4529" builtinId="8" hidden="1"/>
    <cellStyle name="Hyperlink" xfId="4531" builtinId="8" hidden="1"/>
    <cellStyle name="Hyperlink" xfId="4533" builtinId="8" hidden="1"/>
    <cellStyle name="Hyperlink" xfId="4535" builtinId="8" hidden="1"/>
    <cellStyle name="Hyperlink" xfId="4537" builtinId="8" hidden="1"/>
    <cellStyle name="Hyperlink" xfId="4539" builtinId="8" hidden="1"/>
    <cellStyle name="Hyperlink" xfId="4541" builtinId="8" hidden="1"/>
    <cellStyle name="Hyperlink" xfId="4543" builtinId="8" hidden="1"/>
    <cellStyle name="Hyperlink" xfId="4545" builtinId="8" hidden="1"/>
    <cellStyle name="Hyperlink" xfId="4547" builtinId="8" hidden="1"/>
    <cellStyle name="Hyperlink" xfId="4549" builtinId="8" hidden="1"/>
    <cellStyle name="Hyperlink" xfId="4551" builtinId="8" hidden="1"/>
    <cellStyle name="Hyperlink" xfId="4553" builtinId="8" hidden="1"/>
    <cellStyle name="Hyperlink" xfId="4555" builtinId="8" hidden="1"/>
    <cellStyle name="Hyperlink" xfId="4557" builtinId="8" hidden="1"/>
    <cellStyle name="Hyperlink" xfId="4559" builtinId="8" hidden="1"/>
    <cellStyle name="Hyperlink" xfId="4561" builtinId="8" hidden="1"/>
    <cellStyle name="Hyperlink" xfId="4563" builtinId="8" hidden="1"/>
    <cellStyle name="Hyperlink" xfId="4565" builtinId="8" hidden="1"/>
    <cellStyle name="Hyperlink" xfId="4567" builtinId="8" hidden="1"/>
    <cellStyle name="Hyperlink" xfId="4569" builtinId="8" hidden="1"/>
    <cellStyle name="Hyperlink" xfId="4571" builtinId="8" hidden="1"/>
    <cellStyle name="Hyperlink" xfId="4573" builtinId="8" hidden="1"/>
    <cellStyle name="Hyperlink" xfId="4575" builtinId="8" hidden="1"/>
    <cellStyle name="Hyperlink" xfId="4577" builtinId="8" hidden="1"/>
    <cellStyle name="Hyperlink" xfId="4579" builtinId="8" hidden="1"/>
    <cellStyle name="Hyperlink" xfId="4581" builtinId="8" hidden="1"/>
    <cellStyle name="Hyperlink" xfId="4583" builtinId="8" hidden="1"/>
    <cellStyle name="Hyperlink" xfId="4585" builtinId="8" hidden="1"/>
    <cellStyle name="Hyperlink" xfId="4587" builtinId="8" hidden="1"/>
    <cellStyle name="Hyperlink" xfId="4589" builtinId="8" hidden="1"/>
    <cellStyle name="Hyperlink" xfId="4591" builtinId="8" hidden="1"/>
    <cellStyle name="Hyperlink" xfId="4593" builtinId="8" hidden="1"/>
    <cellStyle name="Hyperlink" xfId="4595" builtinId="8" hidden="1"/>
    <cellStyle name="Hyperlink" xfId="4597" builtinId="8" hidden="1"/>
    <cellStyle name="Hyperlink" xfId="4599" builtinId="8" hidden="1"/>
    <cellStyle name="Hyperlink" xfId="4601" builtinId="8" hidden="1"/>
    <cellStyle name="Hyperlink" xfId="4603" builtinId="8" hidden="1"/>
    <cellStyle name="Hyperlink" xfId="4605" builtinId="8" hidden="1"/>
    <cellStyle name="Hyperlink" xfId="4607" builtinId="8" hidden="1"/>
    <cellStyle name="Hyperlink" xfId="4609" builtinId="8" hidden="1"/>
    <cellStyle name="Hyperlink" xfId="4611" builtinId="8" hidden="1"/>
    <cellStyle name="Hyperlink" xfId="4613" builtinId="8" hidden="1"/>
    <cellStyle name="Hyperlink" xfId="4615" builtinId="8" hidden="1"/>
    <cellStyle name="Hyperlink" xfId="4617" builtinId="8" hidden="1"/>
    <cellStyle name="Hyperlink" xfId="4619" builtinId="8" hidden="1"/>
    <cellStyle name="Hyperlink" xfId="4621" builtinId="8" hidden="1"/>
    <cellStyle name="Hyperlink" xfId="4623" builtinId="8" hidden="1"/>
    <cellStyle name="Hyperlink" xfId="4625" builtinId="8" hidden="1"/>
    <cellStyle name="Hyperlink" xfId="4627" builtinId="8" hidden="1"/>
    <cellStyle name="Hyperlink" xfId="4629" builtinId="8" hidden="1"/>
    <cellStyle name="Hyperlink" xfId="4631" builtinId="8" hidden="1"/>
    <cellStyle name="Hyperlink" xfId="4633" builtinId="8" hidden="1"/>
    <cellStyle name="Hyperlink" xfId="4635" builtinId="8" hidden="1"/>
    <cellStyle name="Hyperlink" xfId="4637" builtinId="8" hidden="1"/>
    <cellStyle name="Hyperlink" xfId="4639" builtinId="8" hidden="1"/>
    <cellStyle name="Hyperlink" xfId="4641" builtinId="8" hidden="1"/>
    <cellStyle name="Hyperlink" xfId="4643" builtinId="8" hidden="1"/>
    <cellStyle name="Hyperlink" xfId="4645" builtinId="8" hidden="1"/>
    <cellStyle name="Hyperlink" xfId="4647" builtinId="8" hidden="1"/>
    <cellStyle name="Hyperlink" xfId="4649" builtinId="8" hidden="1"/>
    <cellStyle name="Hyperlink" xfId="4651" builtinId="8" hidden="1"/>
    <cellStyle name="Hyperlink" xfId="4653" builtinId="8" hidden="1"/>
    <cellStyle name="Hyperlink" xfId="4655" builtinId="8" hidden="1"/>
    <cellStyle name="Hyperlink" xfId="4657" builtinId="8" hidden="1"/>
    <cellStyle name="Hyperlink" xfId="4659" builtinId="8" hidden="1"/>
    <cellStyle name="Hyperlink" xfId="4661" builtinId="8" hidden="1"/>
    <cellStyle name="Hyperlink" xfId="4663" builtinId="8" hidden="1"/>
    <cellStyle name="Hyperlink" xfId="4665" builtinId="8" hidden="1"/>
    <cellStyle name="Hyperlink" xfId="4667" builtinId="8" hidden="1"/>
    <cellStyle name="Hyperlink" xfId="4669" builtinId="8" hidden="1"/>
    <cellStyle name="Hyperlink" xfId="4671" builtinId="8" hidden="1"/>
    <cellStyle name="Hyperlink" xfId="4673" builtinId="8" hidden="1"/>
    <cellStyle name="Hyperlink" xfId="4675" builtinId="8" hidden="1"/>
    <cellStyle name="Hyperlink" xfId="4677" builtinId="8" hidden="1"/>
    <cellStyle name="Hyperlink" xfId="4679" builtinId="8" hidden="1"/>
    <cellStyle name="Hyperlink" xfId="4681" builtinId="8" hidden="1"/>
    <cellStyle name="Hyperlink" xfId="4683" builtinId="8" hidden="1"/>
    <cellStyle name="Hyperlink" xfId="4685" builtinId="8" hidden="1"/>
    <cellStyle name="Hyperlink" xfId="4687" builtinId="8" hidden="1"/>
    <cellStyle name="Hyperlink" xfId="4689" builtinId="8" hidden="1"/>
    <cellStyle name="Hyperlink" xfId="4691" builtinId="8" hidden="1"/>
    <cellStyle name="Hyperlink" xfId="4693" builtinId="8" hidden="1"/>
    <cellStyle name="Hyperlink" xfId="4695" builtinId="8" hidden="1"/>
    <cellStyle name="Hyperlink" xfId="4697" builtinId="8" hidden="1"/>
    <cellStyle name="Hyperlink" xfId="4699" builtinId="8" hidden="1"/>
    <cellStyle name="Hyperlink" xfId="4701" builtinId="8" hidden="1"/>
    <cellStyle name="Hyperlink" xfId="4703" builtinId="8" hidden="1"/>
    <cellStyle name="Hyperlink" xfId="4705" builtinId="8" hidden="1"/>
    <cellStyle name="Hyperlink" xfId="4707" builtinId="8" hidden="1"/>
    <cellStyle name="Hyperlink" xfId="4709" builtinId="8" hidden="1"/>
    <cellStyle name="Hyperlink" xfId="4711" builtinId="8" hidden="1"/>
    <cellStyle name="Hyperlink" xfId="4713" builtinId="8" hidden="1"/>
    <cellStyle name="Hyperlink" xfId="4715" builtinId="8" hidden="1"/>
    <cellStyle name="Hyperlink" xfId="4717" builtinId="8" hidden="1"/>
    <cellStyle name="Hyperlink" xfId="4719" builtinId="8" hidden="1"/>
    <cellStyle name="Hyperlink" xfId="4721" builtinId="8" hidden="1"/>
    <cellStyle name="Hyperlink" xfId="4723" builtinId="8" hidden="1"/>
    <cellStyle name="Hyperlink" xfId="4725" builtinId="8" hidden="1"/>
    <cellStyle name="Hyperlink" xfId="4727" builtinId="8" hidden="1"/>
    <cellStyle name="Hyperlink" xfId="4729" builtinId="8" hidden="1"/>
    <cellStyle name="Hyperlink" xfId="4731" builtinId="8" hidden="1"/>
    <cellStyle name="Hyperlink" xfId="4733" builtinId="8" hidden="1"/>
    <cellStyle name="Hyperlink" xfId="4735" builtinId="8" hidden="1"/>
    <cellStyle name="Hyperlink" xfId="4737" builtinId="8" hidden="1"/>
    <cellStyle name="Hyperlink" xfId="4739" builtinId="8" hidden="1"/>
    <cellStyle name="Hyperlink" xfId="4741" builtinId="8" hidden="1"/>
    <cellStyle name="Hyperlink" xfId="4743" builtinId="8" hidden="1"/>
    <cellStyle name="Hyperlink" xfId="4745" builtinId="8" hidden="1"/>
    <cellStyle name="Hyperlink" xfId="4747" builtinId="8" hidden="1"/>
    <cellStyle name="Hyperlink" xfId="4749" builtinId="8" hidden="1"/>
    <cellStyle name="Hyperlink" xfId="4751" builtinId="8" hidden="1"/>
    <cellStyle name="Hyperlink" xfId="4753" builtinId="8" hidden="1"/>
    <cellStyle name="Hyperlink" xfId="4755" builtinId="8" hidden="1"/>
    <cellStyle name="Hyperlink" xfId="4757" builtinId="8" hidden="1"/>
    <cellStyle name="Hyperlink" xfId="4759" builtinId="8" hidden="1"/>
    <cellStyle name="Hyperlink" xfId="4761" builtinId="8" hidden="1"/>
    <cellStyle name="Hyperlink" xfId="4763" builtinId="8" hidden="1"/>
    <cellStyle name="Hyperlink" xfId="4765" builtinId="8" hidden="1"/>
    <cellStyle name="Hyperlink" xfId="4767" builtinId="8" hidden="1"/>
    <cellStyle name="Hyperlink" xfId="4769" builtinId="8" hidden="1"/>
    <cellStyle name="Hyperlink" xfId="4771" builtinId="8" hidden="1"/>
    <cellStyle name="Hyperlink" xfId="4773" builtinId="8" hidden="1"/>
    <cellStyle name="Hyperlink" xfId="4775" builtinId="8" hidden="1"/>
    <cellStyle name="Hyperlink" xfId="4777" builtinId="8" hidden="1"/>
    <cellStyle name="Hyperlink" xfId="4779" builtinId="8" hidden="1"/>
    <cellStyle name="Hyperlink" xfId="4781" builtinId="8" hidden="1"/>
    <cellStyle name="Hyperlink" xfId="4783" builtinId="8" hidden="1"/>
    <cellStyle name="Hyperlink" xfId="4785" builtinId="8" hidden="1"/>
    <cellStyle name="Hyperlink" xfId="4787" builtinId="8" hidden="1"/>
    <cellStyle name="Hyperlink" xfId="4789" builtinId="8" hidden="1"/>
    <cellStyle name="Hyperlink" xfId="4791" builtinId="8" hidden="1"/>
    <cellStyle name="Hyperlink" xfId="4793" builtinId="8" hidden="1"/>
    <cellStyle name="Hyperlink" xfId="4795" builtinId="8" hidden="1"/>
    <cellStyle name="Hyperlink" xfId="4797" builtinId="8" hidden="1"/>
    <cellStyle name="Hyperlink" xfId="4799" builtinId="8" hidden="1"/>
    <cellStyle name="Hyperlink" xfId="4801" builtinId="8" hidden="1"/>
    <cellStyle name="Hyperlink" xfId="4803" builtinId="8" hidden="1"/>
    <cellStyle name="Hyperlink" xfId="4805" builtinId="8" hidden="1"/>
    <cellStyle name="Hyperlink" xfId="4807" builtinId="8" hidden="1"/>
    <cellStyle name="Hyperlink" xfId="4809" builtinId="8" hidden="1"/>
    <cellStyle name="Hyperlink" xfId="4811" builtinId="8" hidden="1"/>
    <cellStyle name="Hyperlink" xfId="4813" builtinId="8" hidden="1"/>
    <cellStyle name="Hyperlink" xfId="4815" builtinId="8" hidden="1"/>
    <cellStyle name="Hyperlink" xfId="4817" builtinId="8" hidden="1"/>
    <cellStyle name="Hyperlink" xfId="4819" builtinId="8" hidden="1"/>
    <cellStyle name="Hyperlink" xfId="4821" builtinId="8" hidden="1"/>
    <cellStyle name="Hyperlink" xfId="4823" builtinId="8" hidden="1"/>
    <cellStyle name="Hyperlink" xfId="4825" builtinId="8" hidden="1"/>
    <cellStyle name="Hyperlink" xfId="4827" builtinId="8" hidden="1"/>
    <cellStyle name="Hyperlink" xfId="4829" builtinId="8" hidden="1"/>
    <cellStyle name="Hyperlink" xfId="4831" builtinId="8" hidden="1"/>
    <cellStyle name="Hyperlink" xfId="4833" builtinId="8" hidden="1"/>
    <cellStyle name="Hyperlink" xfId="4835" builtinId="8" hidden="1"/>
    <cellStyle name="Hyperlink" xfId="4837" builtinId="8" hidden="1"/>
    <cellStyle name="Hyperlink" xfId="4839" builtinId="8" hidden="1"/>
    <cellStyle name="Hyperlink" xfId="4841" builtinId="8" hidden="1"/>
    <cellStyle name="Hyperlink" xfId="4843" builtinId="8" hidden="1"/>
    <cellStyle name="Hyperlink" xfId="4845" builtinId="8" hidden="1"/>
    <cellStyle name="Hyperlink" xfId="4847" builtinId="8" hidden="1"/>
    <cellStyle name="Hyperlink" xfId="4849" builtinId="8" hidden="1"/>
    <cellStyle name="Hyperlink" xfId="4851" builtinId="8" hidden="1"/>
    <cellStyle name="Hyperlink" xfId="4853" builtinId="8" hidden="1"/>
    <cellStyle name="Hyperlink" xfId="4855" builtinId="8" hidden="1"/>
    <cellStyle name="Hyperlink" xfId="4857" builtinId="8" hidden="1"/>
    <cellStyle name="Hyperlink" xfId="4859" builtinId="8" hidden="1"/>
    <cellStyle name="Hyperlink" xfId="4861" builtinId="8" hidden="1"/>
    <cellStyle name="Hyperlink" xfId="4863" builtinId="8" hidden="1"/>
    <cellStyle name="Hyperlink" xfId="4865" builtinId="8" hidden="1"/>
    <cellStyle name="Hyperlink" xfId="4867" builtinId="8" hidden="1"/>
    <cellStyle name="Hyperlink" xfId="4869" builtinId="8" hidden="1"/>
    <cellStyle name="Hyperlink" xfId="4871" builtinId="8" hidden="1"/>
    <cellStyle name="Hyperlink" xfId="4873" builtinId="8" hidden="1"/>
    <cellStyle name="Hyperlink" xfId="4875" builtinId="8" hidden="1"/>
    <cellStyle name="Hyperlink" xfId="4877" builtinId="8" hidden="1"/>
    <cellStyle name="Hyperlink" xfId="4879" builtinId="8" hidden="1"/>
    <cellStyle name="Hyperlink" xfId="4881" builtinId="8" hidden="1"/>
    <cellStyle name="Hyperlink" xfId="4883" builtinId="8" hidden="1"/>
    <cellStyle name="Hyperlink" xfId="4885" builtinId="8" hidden="1"/>
    <cellStyle name="Hyperlink" xfId="4887" builtinId="8" hidden="1"/>
    <cellStyle name="Hyperlink" xfId="4889" builtinId="8" hidden="1"/>
    <cellStyle name="Hyperlink" xfId="4891" builtinId="8" hidden="1"/>
    <cellStyle name="Hyperlink" xfId="4893" builtinId="8" hidden="1"/>
    <cellStyle name="Hyperlink" xfId="4895" builtinId="8" hidden="1"/>
    <cellStyle name="Hyperlink" xfId="4897" builtinId="8" hidden="1"/>
    <cellStyle name="Hyperlink" xfId="4899" builtinId="8" hidden="1"/>
    <cellStyle name="Hyperlink" xfId="4901" builtinId="8" hidden="1"/>
    <cellStyle name="Hyperlink" xfId="4903" builtinId="8" hidden="1"/>
    <cellStyle name="Hyperlink" xfId="4905" builtinId="8" hidden="1"/>
    <cellStyle name="Hyperlink" xfId="4907" builtinId="8" hidden="1"/>
    <cellStyle name="Hyperlink" xfId="4909" builtinId="8" hidden="1"/>
    <cellStyle name="Hyperlink" xfId="4911" builtinId="8" hidden="1"/>
    <cellStyle name="Hyperlink" xfId="4913" builtinId="8" hidden="1"/>
    <cellStyle name="Hyperlink" xfId="4915" builtinId="8" hidden="1"/>
    <cellStyle name="Hyperlink" xfId="4917" builtinId="8" hidden="1"/>
    <cellStyle name="Hyperlink" xfId="4919" builtinId="8" hidden="1"/>
    <cellStyle name="Hyperlink" xfId="4921" builtinId="8" hidden="1"/>
    <cellStyle name="Hyperlink" xfId="4923" builtinId="8" hidden="1"/>
    <cellStyle name="Hyperlink" xfId="4925" builtinId="8" hidden="1"/>
    <cellStyle name="Hyperlink" xfId="4927" builtinId="8" hidden="1"/>
    <cellStyle name="Hyperlink" xfId="4929" builtinId="8" hidden="1"/>
    <cellStyle name="Hyperlink" xfId="4931" builtinId="8" hidden="1"/>
    <cellStyle name="Hyperlink" xfId="4933" builtinId="8" hidden="1"/>
    <cellStyle name="Hyperlink" xfId="4935" builtinId="8" hidden="1"/>
    <cellStyle name="Hyperlink" xfId="4937" builtinId="8" hidden="1"/>
    <cellStyle name="Hyperlink" xfId="4939" builtinId="8" hidden="1"/>
    <cellStyle name="Hyperlink" xfId="4941" builtinId="8" hidden="1"/>
    <cellStyle name="Hyperlink" xfId="4943" builtinId="8" hidden="1"/>
    <cellStyle name="Hyperlink" xfId="4945" builtinId="8" hidden="1"/>
    <cellStyle name="Hyperlink" xfId="4947" builtinId="8" hidden="1"/>
    <cellStyle name="Hyperlink" xfId="4949" builtinId="8" hidden="1"/>
    <cellStyle name="Hyperlink" xfId="4951" builtinId="8" hidden="1"/>
    <cellStyle name="Hyperlink" xfId="4953" builtinId="8" hidden="1"/>
    <cellStyle name="Hyperlink" xfId="4955" builtinId="8" hidden="1"/>
    <cellStyle name="Hyperlink" xfId="4957" builtinId="8" hidden="1"/>
    <cellStyle name="Hyperlink" xfId="4959" builtinId="8" hidden="1"/>
    <cellStyle name="Hyperlink" xfId="4961" builtinId="8" hidden="1"/>
    <cellStyle name="Hyperlink" xfId="4963" builtinId="8" hidden="1"/>
    <cellStyle name="Hyperlink" xfId="4965" builtinId="8" hidden="1"/>
    <cellStyle name="Hyperlink" xfId="4967" builtinId="8" hidden="1"/>
    <cellStyle name="Hyperlink" xfId="4969" builtinId="8" hidden="1"/>
    <cellStyle name="Hyperlink" xfId="4971" builtinId="8" hidden="1"/>
    <cellStyle name="Hyperlink" xfId="4973" builtinId="8" hidden="1"/>
    <cellStyle name="Hyperlink" xfId="4975" builtinId="8" hidden="1"/>
    <cellStyle name="Hyperlink" xfId="4977" builtinId="8" hidden="1"/>
    <cellStyle name="Hyperlink" xfId="4979" builtinId="8" hidden="1"/>
    <cellStyle name="Hyperlink" xfId="4981" builtinId="8" hidden="1"/>
    <cellStyle name="Hyperlink" xfId="4983" builtinId="8" hidden="1"/>
    <cellStyle name="Hyperlink" xfId="4985" builtinId="8" hidden="1"/>
    <cellStyle name="Hyperlink" xfId="4987" builtinId="8" hidden="1"/>
    <cellStyle name="Hyperlink" xfId="4989" builtinId="8" hidden="1"/>
    <cellStyle name="Hyperlink" xfId="4991" builtinId="8" hidden="1"/>
    <cellStyle name="Hyperlink" xfId="4993" builtinId="8" hidden="1"/>
    <cellStyle name="Hyperlink" xfId="4995" builtinId="8" hidden="1"/>
    <cellStyle name="Hyperlink" xfId="4997" builtinId="8" hidden="1"/>
    <cellStyle name="Hyperlink" xfId="4999" builtinId="8" hidden="1"/>
    <cellStyle name="Hyperlink" xfId="5001" builtinId="8" hidden="1"/>
    <cellStyle name="Hyperlink" xfId="5003" builtinId="8" hidden="1"/>
    <cellStyle name="Hyperlink" xfId="5005" builtinId="8" hidden="1"/>
    <cellStyle name="Hyperlink" xfId="5007" builtinId="8" hidden="1"/>
    <cellStyle name="Hyperlink" xfId="5009" builtinId="8" hidden="1"/>
    <cellStyle name="Hyperlink" xfId="5011" builtinId="8" hidden="1"/>
    <cellStyle name="Hyperlink" xfId="5013" builtinId="8" hidden="1"/>
    <cellStyle name="Hyperlink" xfId="5015" builtinId="8" hidden="1"/>
    <cellStyle name="Hyperlink" xfId="5017" builtinId="8" hidden="1"/>
    <cellStyle name="Hyperlink" xfId="5019" builtinId="8" hidden="1"/>
    <cellStyle name="Hyperlink" xfId="5021" builtinId="8" hidden="1"/>
    <cellStyle name="Hyperlink" xfId="5023" builtinId="8" hidden="1"/>
    <cellStyle name="Hyperlink" xfId="5025" builtinId="8" hidden="1"/>
    <cellStyle name="Hyperlink" xfId="5027" builtinId="8" hidden="1"/>
    <cellStyle name="Hyperlink" xfId="5029" builtinId="8" hidden="1"/>
    <cellStyle name="Hyperlink" xfId="5031" builtinId="8" hidden="1"/>
    <cellStyle name="Hyperlink" xfId="5033" builtinId="8" hidden="1"/>
    <cellStyle name="Hyperlink" xfId="5035" builtinId="8" hidden="1"/>
    <cellStyle name="Hyperlink" xfId="5037" builtinId="8" hidden="1"/>
    <cellStyle name="Hyperlink" xfId="5039" builtinId="8" hidden="1"/>
    <cellStyle name="Hyperlink" xfId="5041" builtinId="8" hidden="1"/>
    <cellStyle name="Hyperlink" xfId="5043" builtinId="8" hidden="1"/>
    <cellStyle name="Hyperlink" xfId="5045" builtinId="8" hidden="1"/>
    <cellStyle name="Hyperlink" xfId="5047" builtinId="8" hidden="1"/>
    <cellStyle name="Hyperlink" xfId="5049" builtinId="8" hidden="1"/>
    <cellStyle name="Hyperlink" xfId="5051" builtinId="8" hidden="1"/>
    <cellStyle name="Hyperlink" xfId="5053" builtinId="8" hidden="1"/>
    <cellStyle name="Hyperlink" xfId="5055" builtinId="8" hidden="1"/>
    <cellStyle name="Hyperlink" xfId="5057" builtinId="8" hidden="1"/>
    <cellStyle name="Hyperlink" xfId="5059" builtinId="8" hidden="1"/>
    <cellStyle name="Hyperlink" xfId="5061" builtinId="8" hidden="1"/>
    <cellStyle name="Hyperlink" xfId="5063" builtinId="8" hidden="1"/>
    <cellStyle name="Hyperlink" xfId="5065" builtinId="8" hidden="1"/>
    <cellStyle name="Hyperlink" xfId="5067" builtinId="8" hidden="1"/>
    <cellStyle name="Hyperlink" xfId="5069" builtinId="8" hidden="1"/>
    <cellStyle name="Hyperlink" xfId="5071" builtinId="8" hidden="1"/>
    <cellStyle name="Hyperlink" xfId="5073" builtinId="8" hidden="1"/>
    <cellStyle name="Hyperlink" xfId="5075" builtinId="8" hidden="1"/>
    <cellStyle name="Hyperlink" xfId="5077" builtinId="8" hidden="1"/>
    <cellStyle name="Hyperlink" xfId="5079" builtinId="8" hidden="1"/>
    <cellStyle name="Hyperlink" xfId="5081" builtinId="8" hidden="1"/>
    <cellStyle name="Hyperlink" xfId="5083" builtinId="8" hidden="1"/>
    <cellStyle name="Hyperlink" xfId="5085" builtinId="8" hidden="1"/>
    <cellStyle name="Hyperlink" xfId="5087" builtinId="8" hidden="1"/>
    <cellStyle name="Hyperlink" xfId="5089" builtinId="8" hidden="1"/>
    <cellStyle name="Hyperlink" xfId="5091" builtinId="8" hidden="1"/>
    <cellStyle name="Hyperlink" xfId="5093" builtinId="8" hidden="1"/>
    <cellStyle name="Hyperlink" xfId="5095" builtinId="8" hidden="1"/>
    <cellStyle name="Hyperlink" xfId="5097" builtinId="8" hidden="1"/>
    <cellStyle name="Hyperlink" xfId="5099" builtinId="8" hidden="1"/>
    <cellStyle name="Hyperlink" xfId="5101" builtinId="8" hidden="1"/>
    <cellStyle name="Hyperlink" xfId="5103" builtinId="8" hidden="1"/>
    <cellStyle name="Hyperlink" xfId="5105" builtinId="8" hidden="1"/>
    <cellStyle name="Hyperlink" xfId="5107" builtinId="8" hidden="1"/>
    <cellStyle name="Hyperlink" xfId="5109" builtinId="8" hidden="1"/>
    <cellStyle name="Hyperlink" xfId="5111" builtinId="8" hidden="1"/>
    <cellStyle name="Hyperlink" xfId="5113" builtinId="8" hidden="1"/>
    <cellStyle name="Hyperlink" xfId="5115" builtinId="8" hidden="1"/>
    <cellStyle name="Hyperlink" xfId="5117" builtinId="8" hidden="1"/>
    <cellStyle name="Hyperlink" xfId="5119" builtinId="8" hidden="1"/>
    <cellStyle name="Hyperlink" xfId="5121" builtinId="8" hidden="1"/>
    <cellStyle name="Hyperlink" xfId="5123" builtinId="8" hidden="1"/>
    <cellStyle name="Hyperlink" xfId="5125" builtinId="8" hidden="1"/>
    <cellStyle name="Hyperlink" xfId="5127" builtinId="8" hidden="1"/>
    <cellStyle name="Hyperlink" xfId="5129" builtinId="8" hidden="1"/>
    <cellStyle name="Hyperlink" xfId="5131" builtinId="8" hidden="1"/>
    <cellStyle name="Hyperlink" xfId="5133" builtinId="8" hidden="1"/>
    <cellStyle name="Hyperlink" xfId="5135" builtinId="8" hidden="1"/>
    <cellStyle name="Hyperlink" xfId="5137" builtinId="8" hidden="1"/>
    <cellStyle name="Hyperlink" xfId="5139" builtinId="8" hidden="1"/>
    <cellStyle name="Hyperlink" xfId="5141" builtinId="8" hidden="1"/>
    <cellStyle name="Hyperlink" xfId="5143" builtinId="8" hidden="1"/>
    <cellStyle name="Hyperlink" xfId="5145" builtinId="8" hidden="1"/>
    <cellStyle name="Hyperlink" xfId="5147" builtinId="8" hidden="1"/>
    <cellStyle name="Hyperlink" xfId="5149" builtinId="8" hidden="1"/>
    <cellStyle name="Hyperlink" xfId="5151" builtinId="8" hidden="1"/>
    <cellStyle name="Hyperlink" xfId="5153" builtinId="8" hidden="1"/>
    <cellStyle name="Hyperlink" xfId="5155" builtinId="8" hidden="1"/>
    <cellStyle name="Hyperlink" xfId="5157" builtinId="8" hidden="1"/>
    <cellStyle name="Hyperlink" xfId="5159" builtinId="8" hidden="1"/>
    <cellStyle name="Hyperlink" xfId="5161" builtinId="8" hidden="1"/>
    <cellStyle name="Hyperlink" xfId="5163" builtinId="8" hidden="1"/>
    <cellStyle name="Hyperlink" xfId="5165" builtinId="8" hidden="1"/>
    <cellStyle name="Hyperlink" xfId="5167" builtinId="8" hidden="1"/>
    <cellStyle name="Hyperlink" xfId="5169" builtinId="8" hidden="1"/>
    <cellStyle name="Hyperlink" xfId="5171" builtinId="8" hidden="1"/>
    <cellStyle name="Hyperlink" xfId="5173" builtinId="8" hidden="1"/>
    <cellStyle name="Hyperlink" xfId="5175" builtinId="8" hidden="1"/>
    <cellStyle name="Hyperlink" xfId="5177" builtinId="8" hidden="1"/>
    <cellStyle name="Hyperlink" xfId="5179" builtinId="8" hidden="1"/>
    <cellStyle name="Hyperlink" xfId="5181" builtinId="8" hidden="1"/>
    <cellStyle name="Hyperlink" xfId="5183" builtinId="8" hidden="1"/>
    <cellStyle name="Hyperlink" xfId="5185" builtinId="8" hidden="1"/>
    <cellStyle name="Hyperlink" xfId="5187" builtinId="8" hidden="1"/>
    <cellStyle name="Hyperlink" xfId="5189" builtinId="8" hidden="1"/>
    <cellStyle name="Hyperlink" xfId="5191" builtinId="8" hidden="1"/>
    <cellStyle name="Hyperlink" xfId="5193" builtinId="8" hidden="1"/>
    <cellStyle name="Hyperlink" xfId="5195" builtinId="8" hidden="1"/>
    <cellStyle name="Hyperlink" xfId="5197" builtinId="8" hidden="1"/>
    <cellStyle name="Hyperlink" xfId="5199" builtinId="8" hidden="1"/>
    <cellStyle name="Hyperlink" xfId="5201" builtinId="8" hidden="1"/>
    <cellStyle name="Hyperlink" xfId="5203" builtinId="8" hidden="1"/>
    <cellStyle name="Hyperlink" xfId="5205" builtinId="8" hidden="1"/>
    <cellStyle name="Hyperlink" xfId="5207" builtinId="8" hidden="1"/>
    <cellStyle name="Hyperlink" xfId="5209" builtinId="8" hidden="1"/>
    <cellStyle name="Hyperlink" xfId="5211" builtinId="8" hidden="1"/>
    <cellStyle name="Hyperlink" xfId="5213" builtinId="8" hidden="1"/>
    <cellStyle name="Hyperlink" xfId="5215" builtinId="8" hidden="1"/>
    <cellStyle name="Hyperlink" xfId="5217" builtinId="8" hidden="1"/>
    <cellStyle name="Hyperlink" xfId="5219" builtinId="8" hidden="1"/>
    <cellStyle name="Hyperlink" xfId="5221" builtinId="8" hidden="1"/>
    <cellStyle name="Hyperlink" xfId="5223" builtinId="8" hidden="1"/>
    <cellStyle name="Hyperlink" xfId="5225" builtinId="8" hidden="1"/>
    <cellStyle name="Hyperlink" xfId="5227" builtinId="8" hidden="1"/>
    <cellStyle name="Hyperlink" xfId="5229" builtinId="8" hidden="1"/>
    <cellStyle name="Hyperlink" xfId="5231" builtinId="8" hidden="1"/>
    <cellStyle name="Hyperlink" xfId="5233" builtinId="8" hidden="1"/>
    <cellStyle name="Hyperlink" xfId="5235" builtinId="8" hidden="1"/>
    <cellStyle name="Hyperlink" xfId="5237" builtinId="8" hidden="1"/>
    <cellStyle name="Hyperlink" xfId="5239" builtinId="8" hidden="1"/>
    <cellStyle name="Hyperlink" xfId="5241" builtinId="8" hidden="1"/>
    <cellStyle name="Hyperlink" xfId="5243" builtinId="8" hidden="1"/>
    <cellStyle name="Hyperlink" xfId="5245" builtinId="8" hidden="1"/>
    <cellStyle name="Hyperlink" xfId="5247" builtinId="8" hidden="1"/>
    <cellStyle name="Hyperlink" xfId="5249" builtinId="8" hidden="1"/>
    <cellStyle name="Hyperlink" xfId="5251" builtinId="8" hidden="1"/>
    <cellStyle name="Hyperlink" xfId="5253" builtinId="8" hidden="1"/>
    <cellStyle name="Hyperlink" xfId="5255" builtinId="8" hidden="1"/>
    <cellStyle name="Hyperlink" xfId="5257" builtinId="8" hidden="1"/>
    <cellStyle name="Hyperlink" xfId="5259" builtinId="8" hidden="1"/>
    <cellStyle name="Hyperlink" xfId="5261" builtinId="8" hidden="1"/>
    <cellStyle name="Hyperlink" xfId="5263" builtinId="8" hidden="1"/>
    <cellStyle name="Hyperlink" xfId="5265" builtinId="8" hidden="1"/>
    <cellStyle name="Hyperlink" xfId="5267" builtinId="8" hidden="1"/>
    <cellStyle name="Hyperlink" xfId="5269" builtinId="8" hidden="1"/>
    <cellStyle name="Hyperlink" xfId="5271" builtinId="8" hidden="1"/>
    <cellStyle name="Hyperlink" xfId="5273" builtinId="8" hidden="1"/>
    <cellStyle name="Hyperlink" xfId="5275" builtinId="8" hidden="1"/>
    <cellStyle name="Hyperlink" xfId="5277" builtinId="8" hidden="1"/>
    <cellStyle name="Hyperlink" xfId="5279" builtinId="8" hidden="1"/>
    <cellStyle name="Hyperlink" xfId="5281" builtinId="8" hidden="1"/>
    <cellStyle name="Hyperlink" xfId="5283" builtinId="8" hidden="1"/>
    <cellStyle name="Hyperlink" xfId="5285" builtinId="8" hidden="1"/>
    <cellStyle name="Hyperlink" xfId="5287" builtinId="8" hidden="1"/>
    <cellStyle name="Hyperlink" xfId="5289" builtinId="8" hidden="1"/>
    <cellStyle name="Hyperlink" xfId="5291" builtinId="8" hidden="1"/>
    <cellStyle name="Hyperlink" xfId="5293" builtinId="8" hidden="1"/>
    <cellStyle name="Hyperlink" xfId="5295" builtinId="8" hidden="1"/>
    <cellStyle name="Hyperlink" xfId="5297" builtinId="8" hidden="1"/>
    <cellStyle name="Hyperlink" xfId="5299" builtinId="8" hidden="1"/>
    <cellStyle name="Hyperlink" xfId="5301" builtinId="8" hidden="1"/>
    <cellStyle name="Hyperlink" xfId="5303" builtinId="8" hidden="1"/>
    <cellStyle name="Hyperlink" xfId="5305" builtinId="8" hidden="1"/>
    <cellStyle name="Hyperlink" xfId="5307" builtinId="8" hidden="1"/>
    <cellStyle name="Hyperlink" xfId="5309" builtinId="8" hidden="1"/>
    <cellStyle name="Hyperlink" xfId="5311" builtinId="8" hidden="1"/>
    <cellStyle name="Hyperlink" xfId="5313" builtinId="8" hidden="1"/>
    <cellStyle name="Normal" xfId="0" builtinId="0"/>
  </cellStyles>
  <dxfs count="834">
    <dxf>
      <numFmt numFmtId="0" formatCode="Genera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2" formatCode="0.00"/>
      <alignment horizontal="center" vertical="bottom" textRotation="0" wrapText="0" indent="0" justifyLastLine="0" shrinkToFit="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i/>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patternFill>
      </fil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0" formatCode="General"/>
      <fill>
        <patternFill patternType="none">
          <fgColor indexed="64"/>
        </patternFill>
      </fill>
      <border diagonalUp="0" diagonalDown="0" outline="0">
        <left style="thin">
          <color auto="1"/>
        </left>
        <right style="thin">
          <color auto="1"/>
        </right>
        <top style="thin">
          <color auto="1"/>
        </top>
        <bottom style="thin">
          <color auto="1"/>
        </bottom>
      </border>
    </dxf>
    <dxf>
      <fill>
        <patternFill patternType="none">
          <fgColor indexed="64"/>
        </patternFill>
      </fill>
      <border diagonalUp="0" diagonalDown="0" outline="0">
        <left style="thin">
          <color indexed="64"/>
        </left>
        <right style="thin">
          <color auto="1"/>
        </right>
        <top style="thin">
          <color auto="1"/>
        </top>
        <bottom style="thin">
          <color auto="1"/>
        </bottom>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numFmt numFmtId="0" formatCode="Genera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2" formatCode="0.00"/>
      <alignment horizontal="center" vertical="bottom" textRotation="0" wrapText="0" indent="0" justifyLastLine="0" shrinkToFit="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i/>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0" formatCode="General"/>
      <fill>
        <patternFill patternType="none">
          <fgColor indexed="64"/>
        </patternFill>
      </fill>
      <border diagonalUp="0" diagonalDown="0" outline="0">
        <left style="thin">
          <color auto="1"/>
        </left>
        <right style="thin">
          <color auto="1"/>
        </right>
        <top style="thin">
          <color auto="1"/>
        </top>
        <bottom style="thin">
          <color auto="1"/>
        </bottom>
      </border>
    </dxf>
    <dxf>
      <fill>
        <patternFill patternType="none">
          <fgColor indexed="64"/>
        </patternFill>
      </fill>
      <border diagonalUp="0" diagonalDown="0" outline="0">
        <left style="thin">
          <color indexed="64"/>
        </left>
        <right style="thin">
          <color auto="1"/>
        </right>
        <top style="thin">
          <color auto="1"/>
        </top>
        <bottom style="thin">
          <color auto="1"/>
        </bottom>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val="0"/>
        <i/>
        <strike val="0"/>
        <condense val="0"/>
        <extend val="0"/>
        <outline val="0"/>
        <shadow val="0"/>
        <u val="none"/>
        <vertAlign val="baseline"/>
        <sz val="11"/>
        <color theme="1"/>
        <name val="Calibri"/>
        <scheme val="none"/>
      </font>
      <numFmt numFmtId="0" formatCode="General"/>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font>
        <b/>
        <i val="0"/>
        <strike val="0"/>
        <condense val="0"/>
        <extend val="0"/>
        <outline val="0"/>
        <shadow val="0"/>
        <u val="none"/>
        <vertAlign val="baseline"/>
        <sz val="11"/>
        <color theme="1"/>
        <name val="Calibri"/>
        <scheme val="none"/>
      </font>
      <numFmt numFmtId="2" formatCode="0.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i/>
        <sz val="11"/>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strike val="0"/>
        <condense val="0"/>
        <extend val="0"/>
        <outline val="0"/>
        <shadow val="0"/>
        <u val="none"/>
        <vertAlign val="baseline"/>
        <sz val="11"/>
        <color theme="1"/>
        <name val="Calibri"/>
        <scheme val="none"/>
      </font>
      <numFmt numFmtId="2" formatCode="0.00"/>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thin">
          <color auto="1"/>
        </left>
        <right/>
        <top style="thin">
          <color auto="1"/>
        </top>
        <bottom style="thin">
          <color auto="1"/>
        </bottom>
        <vertical/>
        <horizontal/>
      </border>
    </dxf>
    <dxf>
      <fill>
        <patternFill patternType="none">
          <fgColor indexed="64"/>
          <bgColor indexed="65"/>
        </patternFill>
      </fill>
      <border diagonalUp="0" diagonalDown="0">
        <left/>
        <right style="thin">
          <color auto="1"/>
        </right>
        <top style="thin">
          <color auto="1"/>
        </top>
        <bottom style="thin">
          <color auto="1"/>
        </bottom>
        <vertical/>
        <horizontal/>
      </border>
    </dxf>
    <dxf>
      <border>
        <top style="thin">
          <color auto="1"/>
        </top>
      </border>
    </dxf>
    <dxf>
      <border diagonalUp="0" diagonalDown="0">
        <left style="thin">
          <color indexed="64"/>
        </left>
        <right style="thin">
          <color indexed="64"/>
        </right>
        <top style="thin">
          <color auto="1"/>
        </top>
        <bottom style="thin">
          <color auto="1"/>
        </bottom>
      </border>
    </dxf>
    <dxf>
      <border outline="0">
        <bottom style="thin">
          <color auto="1"/>
        </bottom>
      </border>
    </dxf>
    <dxf>
      <font>
        <b val="0"/>
        <i val="0"/>
        <strike val="0"/>
        <condense val="0"/>
        <extend val="0"/>
        <outline val="0"/>
        <shadow val="0"/>
        <u val="none"/>
        <vertAlign val="baseline"/>
        <sz val="12"/>
        <color theme="1"/>
        <name val="Calibri"/>
        <scheme val="minor"/>
      </font>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numFmt numFmtId="0" formatCode="Genera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2" formatCode="0.00"/>
      <alignment horizontal="center" vertical="bottom" textRotation="0" wrapText="0" indent="0" justifyLastLine="0" shrinkToFit="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i/>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patternFill>
      </fil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0" formatCode="General"/>
      <fill>
        <patternFill patternType="none">
          <fgColor indexed="64"/>
        </patternFill>
      </fill>
      <border diagonalUp="0" diagonalDown="0" outline="0">
        <left style="thin">
          <color auto="1"/>
        </left>
        <right style="thin">
          <color auto="1"/>
        </right>
        <top style="thin">
          <color auto="1"/>
        </top>
        <bottom style="thin">
          <color auto="1"/>
        </bottom>
      </border>
    </dxf>
    <dxf>
      <fill>
        <patternFill patternType="none">
          <fgColor indexed="64"/>
        </patternFill>
      </fill>
      <border diagonalUp="0" diagonalDown="0" outline="0">
        <left style="thin">
          <color indexed="64"/>
        </left>
        <right style="thin">
          <color auto="1"/>
        </right>
        <top style="thin">
          <color auto="1"/>
        </top>
        <bottom style="thin">
          <color auto="1"/>
        </bottom>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val="0"/>
        <i/>
        <strike val="0"/>
        <condense val="0"/>
        <extend val="0"/>
        <outline val="0"/>
        <shadow val="0"/>
        <u val="none"/>
        <vertAlign val="baseline"/>
        <sz val="11"/>
        <color theme="1"/>
        <name val="Calibri"/>
        <scheme val="none"/>
      </font>
      <numFmt numFmtId="0" formatCode="General"/>
      <alignment horizontal="center" vertical="bottom" textRotation="0" wrapText="0"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theme="1"/>
        <name val="Calibri"/>
        <scheme val="none"/>
      </font>
      <numFmt numFmtId="2" formatCode="0.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i/>
        <sz val="11"/>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strike val="0"/>
        <condense val="0"/>
        <extend val="0"/>
        <outline val="0"/>
        <shadow val="0"/>
        <u val="none"/>
        <vertAlign val="baseline"/>
        <sz val="11"/>
        <color theme="1"/>
        <name val="Calibri"/>
        <scheme val="none"/>
      </font>
      <numFmt numFmtId="2" formatCode="0.00"/>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border diagonalUp="0" diagonalDown="0">
        <left/>
        <right style="thin">
          <color auto="1"/>
        </right>
        <top style="thin">
          <color auto="1"/>
        </top>
        <bottom style="thin">
          <color auto="1"/>
        </bottom>
        <vertical/>
        <horizontal/>
      </border>
    </dxf>
    <dxf>
      <border>
        <top style="thin">
          <color auto="1"/>
        </top>
      </border>
    </dxf>
    <dxf>
      <border diagonalUp="0" diagonalDown="0">
        <left style="thin">
          <color indexed="64"/>
        </left>
        <right style="thin">
          <color indexed="64"/>
        </right>
        <top style="thin">
          <color auto="1"/>
        </top>
        <bottom style="thin">
          <color auto="1"/>
        </bottom>
      </border>
    </dxf>
    <dxf>
      <border outline="0">
        <bottom style="thin">
          <color auto="1"/>
        </bottom>
      </border>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numFmt numFmtId="0" formatCode="Genera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2" formatCode="0.00"/>
      <alignment horizontal="center" vertical="bottom" textRotation="0" wrapText="0" indent="0" justifyLastLine="0" shrinkToFit="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i/>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patternFill>
      </fil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0" formatCode="General"/>
      <fill>
        <patternFill patternType="none">
          <fgColor indexed="64"/>
        </patternFill>
      </fill>
      <border diagonalUp="0" diagonalDown="0" outline="0">
        <left style="thin">
          <color auto="1"/>
        </left>
        <right style="thin">
          <color auto="1"/>
        </right>
        <top style="thin">
          <color auto="1"/>
        </top>
        <bottom style="thin">
          <color auto="1"/>
        </bottom>
      </border>
    </dxf>
    <dxf>
      <fill>
        <patternFill patternType="none">
          <fgColor indexed="64"/>
        </patternFill>
      </fill>
      <border diagonalUp="0" diagonalDown="0" outline="0">
        <left style="thin">
          <color indexed="64"/>
        </left>
        <right style="thin">
          <color auto="1"/>
        </right>
        <top style="thin">
          <color auto="1"/>
        </top>
        <bottom style="thin">
          <color auto="1"/>
        </bottom>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val="0"/>
        <i val="0"/>
        <strike val="0"/>
        <condense val="0"/>
        <extend val="0"/>
        <outline val="0"/>
        <shadow val="0"/>
        <u val="none"/>
        <vertAlign val="baseline"/>
        <sz val="12"/>
        <color theme="1"/>
        <name val="Calibri"/>
        <scheme val="minor"/>
      </font>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dxf>
    <dxf>
      <font>
        <b val="0"/>
        <i/>
        <strike val="0"/>
        <condense val="0"/>
        <extend val="0"/>
        <outline val="0"/>
        <shadow val="0"/>
        <u val="none"/>
        <vertAlign val="baseline"/>
        <sz val="11"/>
        <color theme="1"/>
        <name val="Calibri"/>
        <scheme val="none"/>
      </font>
      <numFmt numFmtId="0" formatCode="General"/>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font>
        <b/>
        <i val="0"/>
        <strike val="0"/>
        <condense val="0"/>
        <extend val="0"/>
        <outline val="0"/>
        <shadow val="0"/>
        <u val="none"/>
        <vertAlign val="baseline"/>
        <sz val="11"/>
        <color theme="1"/>
        <name val="Calibri"/>
        <scheme val="none"/>
      </font>
      <numFmt numFmtId="2" formatCode="0.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i/>
        <sz val="11"/>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strike val="0"/>
        <condense val="0"/>
        <extend val="0"/>
        <outline val="0"/>
        <shadow val="0"/>
        <u val="none"/>
        <vertAlign val="baseline"/>
        <sz val="11"/>
        <color theme="1"/>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thin">
          <color auto="1"/>
        </left>
        <right/>
        <top style="thin">
          <color auto="1"/>
        </top>
        <bottom style="thin">
          <color auto="1"/>
        </bottom>
        <vertical/>
        <horizontal/>
      </border>
    </dxf>
    <dxf>
      <fill>
        <patternFill patternType="none">
          <fgColor indexed="64"/>
          <bgColor indexed="65"/>
        </patternFill>
      </fill>
      <border diagonalUp="0" diagonalDown="0">
        <left/>
        <right style="thin">
          <color auto="1"/>
        </right>
        <top style="thin">
          <color auto="1"/>
        </top>
        <bottom style="thin">
          <color auto="1"/>
        </bottom>
        <vertical/>
        <horizontal/>
      </border>
    </dxf>
    <dxf>
      <border>
        <top style="thin">
          <color auto="1"/>
        </top>
      </border>
    </dxf>
    <dxf>
      <border diagonalUp="0" diagonalDown="0">
        <left style="thin">
          <color indexed="64"/>
        </left>
        <right style="thin">
          <color indexed="64"/>
        </right>
        <top style="thin">
          <color auto="1"/>
        </top>
        <bottom style="thin">
          <color auto="1"/>
        </bottom>
      </border>
    </dxf>
    <dxf>
      <border outline="0">
        <bottom style="thin">
          <color auto="1"/>
        </bottom>
      </border>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numFmt numFmtId="0" formatCode="Genera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2" formatCode="0.00"/>
      <alignment horizontal="center" vertical="bottom" textRotation="0" wrapText="0" indent="0" justifyLastLine="0" shrinkToFit="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i/>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patternFill>
      </fil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0" formatCode="General"/>
      <fill>
        <patternFill patternType="none">
          <fgColor indexed="64"/>
        </patternFill>
      </fill>
      <border diagonalUp="0" diagonalDown="0" outline="0">
        <left style="thin">
          <color auto="1"/>
        </left>
        <right style="thin">
          <color auto="1"/>
        </right>
        <top style="thin">
          <color auto="1"/>
        </top>
        <bottom style="thin">
          <color auto="1"/>
        </bottom>
      </border>
    </dxf>
    <dxf>
      <fill>
        <patternFill patternType="none">
          <fgColor indexed="64"/>
        </patternFill>
      </fill>
      <border diagonalUp="0" diagonalDown="0" outline="0">
        <left style="thin">
          <color indexed="64"/>
        </left>
        <right style="thin">
          <color auto="1"/>
        </right>
        <top style="thin">
          <color auto="1"/>
        </top>
        <bottom style="thin">
          <color auto="1"/>
        </bottom>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val="0"/>
        <i/>
        <strike val="0"/>
        <condense val="0"/>
        <extend val="0"/>
        <outline val="0"/>
        <shadow val="0"/>
        <u val="none"/>
        <vertAlign val="baseline"/>
        <sz val="11"/>
        <color theme="1"/>
        <name val="Calibri"/>
        <scheme val="none"/>
      </font>
      <numFmt numFmtId="0" formatCode="General"/>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font>
        <b/>
        <i val="0"/>
        <strike val="0"/>
        <condense val="0"/>
        <extend val="0"/>
        <outline val="0"/>
        <shadow val="0"/>
        <u val="none"/>
        <vertAlign val="baseline"/>
        <sz val="11"/>
        <color theme="1"/>
        <name val="Calibri"/>
        <scheme val="none"/>
      </font>
      <numFmt numFmtId="2" formatCode="0.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strike val="0"/>
        <condense val="0"/>
        <extend val="0"/>
        <outline val="0"/>
        <shadow val="0"/>
        <u val="none"/>
        <vertAlign val="baseline"/>
        <sz val="11"/>
        <color theme="1"/>
        <name val="Calibri"/>
        <scheme val="none"/>
      </font>
      <numFmt numFmtId="2" formatCode="0.00"/>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val="0"/>
        <i val="0"/>
        <strike val="0"/>
        <condense val="0"/>
        <extend val="0"/>
        <outline val="0"/>
        <shadow val="0"/>
        <u val="none"/>
        <vertAlign val="baseline"/>
        <sz val="12"/>
        <color theme="1"/>
        <name val="Calibri"/>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strike val="0"/>
        <condense val="0"/>
        <extend val="0"/>
        <outline val="0"/>
        <shadow val="0"/>
        <u val="none"/>
        <vertAlign val="baseline"/>
        <sz val="12"/>
        <color auto="1"/>
        <name val="Calibri"/>
        <scheme val="minor"/>
      </font>
      <fill>
        <patternFill patternType="solid">
          <fgColor rgb="FF000000"/>
          <bgColor rgb="FFFFFF00"/>
        </patternFill>
      </fill>
      <alignment horizontal="center" vertical="bottom" textRotation="0" wrapText="0" indent="0" justifyLastLine="0" shrinkToFit="0" readingOrder="0"/>
      <border diagonalUp="0" diagonalDown="0">
        <left/>
        <right/>
        <top style="thin">
          <color rgb="FFC4D79B"/>
        </top>
        <bottom style="thin">
          <color rgb="FFC4D79B"/>
        </bottom>
        <vertical/>
        <horizontal/>
      </border>
    </dxf>
    <dxf>
      <border outline="0">
        <left style="thin">
          <color rgb="FFC4D79B"/>
        </left>
        <right style="thin">
          <color rgb="FFC4D79B"/>
        </right>
        <top style="thin">
          <color rgb="FFC4D79B"/>
        </top>
        <bottom style="thin">
          <color rgb="FFC4D79B"/>
        </bottom>
      </border>
    </dxf>
    <dxf>
      <border outline="0">
        <bottom style="thin">
          <color rgb="FFC4D79B"/>
        </bottom>
      </border>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val="0"/>
        <i val="0"/>
        <strike val="0"/>
        <condense val="0"/>
        <extend val="0"/>
        <outline val="0"/>
        <shadow val="0"/>
        <u val="none"/>
        <vertAlign val="baseline"/>
        <sz val="12"/>
        <color theme="1"/>
        <name val="Calibri"/>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numFmt numFmtId="0" formatCode="Genera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2" formatCode="0.00"/>
      <alignment horizontal="center" vertical="bottom" textRotation="0" wrapText="0" indent="0" justifyLastLine="0" shrinkToFit="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i/>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patternFill>
      </fil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0" formatCode="General"/>
      <fill>
        <patternFill patternType="none">
          <fgColor indexed="64"/>
        </patternFill>
      </fill>
      <border diagonalUp="0" diagonalDown="0" outline="0">
        <left style="thin">
          <color auto="1"/>
        </left>
        <right style="thin">
          <color auto="1"/>
        </right>
        <top style="thin">
          <color auto="1"/>
        </top>
        <bottom style="thin">
          <color auto="1"/>
        </bottom>
      </border>
    </dxf>
    <dxf>
      <fill>
        <patternFill patternType="none">
          <fgColor indexed="64"/>
        </patternFill>
      </fill>
      <border diagonalUp="0" diagonalDown="0" outline="0">
        <left style="thin">
          <color indexed="64"/>
        </left>
        <right style="thin">
          <color auto="1"/>
        </right>
        <top style="thin">
          <color auto="1"/>
        </top>
        <bottom style="thin">
          <color auto="1"/>
        </bottom>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val="0"/>
        <i/>
        <strike val="0"/>
        <condense val="0"/>
        <extend val="0"/>
        <outline val="0"/>
        <shadow val="0"/>
        <u val="none"/>
        <vertAlign val="baseline"/>
        <sz val="11"/>
        <color theme="1"/>
        <name val="Calibri"/>
        <scheme val="none"/>
      </font>
      <numFmt numFmtId="0" formatCode="General"/>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font>
        <b/>
        <i val="0"/>
        <strike val="0"/>
        <condense val="0"/>
        <extend val="0"/>
        <outline val="0"/>
        <shadow val="0"/>
        <u val="none"/>
        <vertAlign val="baseline"/>
        <sz val="11"/>
        <color theme="1"/>
        <name val="Calibri"/>
        <scheme val="none"/>
      </font>
      <numFmt numFmtId="2" formatCode="0.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i/>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2" formatCode="0.00"/>
      <fill>
        <patternFill patternType="solid">
          <fgColor indexed="64"/>
          <bgColor rgb="FFCCFFCC"/>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strike val="0"/>
        <condense val="0"/>
        <extend val="0"/>
        <outline val="0"/>
        <shadow val="0"/>
        <u val="none"/>
        <vertAlign val="baseline"/>
        <sz val="11"/>
        <color theme="1"/>
        <name val="Calibri"/>
        <scheme val="none"/>
      </font>
      <numFmt numFmtId="2" formatCode="0.00"/>
      <fill>
        <patternFill patternType="solid">
          <fgColor indexed="64"/>
          <bgColor rgb="FFCCFFCC"/>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val="0"/>
        <i val="0"/>
        <strike val="0"/>
        <condense val="0"/>
        <extend val="0"/>
        <outline val="0"/>
        <shadow val="0"/>
        <u val="none"/>
        <vertAlign val="baseline"/>
        <sz val="12"/>
        <color theme="1"/>
        <name val="Calibri"/>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numFmt numFmtId="0" formatCode="Genera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2" formatCode="0.00"/>
      <alignment horizontal="center" vertical="bottom" textRotation="0" wrapText="0" indent="0" justifyLastLine="0" shrinkToFit="0"/>
      <border diagonalUp="0" diagonalDown="0">
        <left style="thin">
          <color auto="1"/>
        </left>
        <right style="thin">
          <color auto="1"/>
        </right>
        <top style="thin">
          <color auto="1"/>
        </top>
        <bottom style="thin">
          <color auto="1"/>
        </bottom>
        <vertical style="thin">
          <color auto="1"/>
        </vertical>
        <horizontal style="thin">
          <color auto="1"/>
        </horizontal>
      </border>
    </dxf>
    <dxf>
      <font>
        <i/>
      </font>
      <numFmt numFmtId="0" formatCode="Genera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i/>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2" formatCode="0.00"/>
      <fill>
        <patternFill patternType="none">
          <fgColor indexed="64"/>
        </patternFill>
      </fil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0" formatCode="General"/>
      <fill>
        <patternFill patternType="none">
          <fgColor indexed="64"/>
        </patternFill>
      </fill>
      <border diagonalUp="0" diagonalDown="0" outline="0">
        <left style="thin">
          <color auto="1"/>
        </left>
        <right style="thin">
          <color auto="1"/>
        </right>
        <top style="thin">
          <color auto="1"/>
        </top>
        <bottom style="thin">
          <color auto="1"/>
        </bottom>
      </border>
    </dxf>
    <dxf>
      <fill>
        <patternFill patternType="none">
          <fgColor indexed="64"/>
        </patternFill>
      </fill>
      <border diagonalUp="0" diagonalDown="0" outline="0">
        <left style="thin">
          <color indexed="64"/>
        </left>
        <right style="thin">
          <color auto="1"/>
        </right>
        <top style="thin">
          <color auto="1"/>
        </top>
        <bottom style="thin">
          <color auto="1"/>
        </bottom>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val="0"/>
        <i/>
        <strike val="0"/>
        <condense val="0"/>
        <extend val="0"/>
        <outline val="0"/>
        <shadow val="0"/>
        <u val="none"/>
        <vertAlign val="baseline"/>
        <sz val="11"/>
        <color theme="1"/>
        <name val="Calibri"/>
        <scheme val="none"/>
      </font>
      <numFmt numFmtId="0" formatCode="General"/>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font>
        <b/>
        <i val="0"/>
        <strike val="0"/>
        <condense val="0"/>
        <extend val="0"/>
        <outline val="0"/>
        <shadow val="0"/>
        <u val="none"/>
        <vertAlign val="baseline"/>
        <sz val="11"/>
        <color theme="1"/>
        <name val="Calibri"/>
        <scheme val="none"/>
      </font>
      <numFmt numFmtId="2" formatCode="0.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i/>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strike val="0"/>
        <condense val="0"/>
        <extend val="0"/>
        <outline val="0"/>
        <shadow val="0"/>
        <u val="none"/>
        <vertAlign val="baseline"/>
        <sz val="11"/>
        <color theme="1"/>
        <name val="Calibri"/>
        <scheme val="none"/>
      </font>
      <numFmt numFmtId="0" formatCode="Genera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val="0"/>
        <i val="0"/>
        <strike val="0"/>
        <condense val="0"/>
        <extend val="0"/>
        <outline val="0"/>
        <shadow val="0"/>
        <u val="none"/>
        <vertAlign val="baseline"/>
        <sz val="12"/>
        <color theme="1"/>
        <name val="Calibri"/>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numFmt numFmtId="0" formatCode="Genera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2" formatCode="0.00"/>
      <alignment horizontal="center" vertical="bottom" textRotation="0" wrapText="0" indent="0" justifyLastLine="0" shrinkToFit="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i/>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patternFill>
      </fil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0" formatCode="General"/>
      <fill>
        <patternFill patternType="none">
          <fgColor indexed="64"/>
        </patternFill>
      </fill>
      <border diagonalUp="0" diagonalDown="0" outline="0">
        <left style="thin">
          <color auto="1"/>
        </left>
        <right style="thin">
          <color auto="1"/>
        </right>
        <top style="thin">
          <color auto="1"/>
        </top>
        <bottom style="thin">
          <color auto="1"/>
        </bottom>
      </border>
    </dxf>
    <dxf>
      <fill>
        <patternFill patternType="none">
          <fgColor indexed="64"/>
        </patternFill>
      </fill>
      <border diagonalUp="0" diagonalDown="0" outline="0">
        <left style="thin">
          <color indexed="64"/>
        </left>
        <right style="thin">
          <color auto="1"/>
        </right>
        <top style="thin">
          <color auto="1"/>
        </top>
        <bottom style="thin">
          <color auto="1"/>
        </bottom>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val="0"/>
        <i/>
        <strike val="0"/>
        <condense val="0"/>
        <extend val="0"/>
        <outline val="0"/>
        <shadow val="0"/>
        <u val="none"/>
        <vertAlign val="baseline"/>
        <sz val="11"/>
        <color theme="1"/>
        <name val="Calibri"/>
        <scheme val="none"/>
      </font>
      <numFmt numFmtId="0" formatCode="General"/>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font>
        <b/>
        <i val="0"/>
        <strike val="0"/>
        <condense val="0"/>
        <extend val="0"/>
        <outline val="0"/>
        <shadow val="0"/>
        <u val="none"/>
        <vertAlign val="baseline"/>
        <sz val="11"/>
        <color theme="1"/>
        <name val="Calibri"/>
        <scheme val="none"/>
      </font>
      <numFmt numFmtId="2" formatCode="0.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strike val="0"/>
        <condense val="0"/>
        <extend val="0"/>
        <outline val="0"/>
        <shadow val="0"/>
        <u val="none"/>
        <vertAlign val="baseline"/>
        <sz val="11"/>
        <color theme="1"/>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val="0"/>
        <i val="0"/>
        <strike val="0"/>
        <condense val="0"/>
        <extend val="0"/>
        <outline val="0"/>
        <shadow val="0"/>
        <u val="none"/>
        <vertAlign val="baseline"/>
        <sz val="12"/>
        <color theme="1"/>
        <name val="Calibri"/>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numFmt numFmtId="0" formatCode="Genera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2" formatCode="0.00"/>
      <alignment horizontal="center" vertical="bottom" textRotation="0" wrapText="0" indent="0" justifyLastLine="0" shrinkToFit="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solid">
          <fgColor indexed="64"/>
          <bgColor rgb="FFCCFFCC"/>
        </patternFill>
      </fill>
      <alignment horizontal="center" vertical="bottom" textRotation="0" wrapText="0" indent="0" justifyLastLine="0" shrinkToFit="0" readingOrder="0"/>
      <border diagonalUp="0" diagonalDown="0">
        <left style="thin">
          <color auto="1"/>
        </left>
        <right style="thin">
          <color auto="1"/>
        </right>
        <top style="thin">
          <color auto="1"/>
        </top>
        <bottom/>
        <vertical/>
        <horizontal/>
      </border>
    </dxf>
    <dxf>
      <font>
        <i/>
      </font>
      <numFmt numFmtId="0" formatCode="General"/>
      <fill>
        <patternFill patternType="solid">
          <fgColor indexed="64"/>
          <bgColor rgb="FFCCFFCC"/>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border>
    </dxf>
    <dxf>
      <numFmt numFmtId="2" formatCode="0.00"/>
      <fill>
        <patternFill patternType="none">
          <fgColor indexed="64"/>
        </patternFill>
      </fil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0" formatCode="General"/>
      <fill>
        <patternFill patternType="none">
          <fgColor indexed="64"/>
        </patternFill>
      </fill>
      <border diagonalUp="0" diagonalDown="0" outline="0">
        <left style="thin">
          <color auto="1"/>
        </left>
        <right style="thin">
          <color auto="1"/>
        </right>
        <top style="thin">
          <color auto="1"/>
        </top>
        <bottom style="thin">
          <color auto="1"/>
        </bottom>
      </border>
    </dxf>
    <dxf>
      <fill>
        <patternFill patternType="none">
          <fgColor indexed="64"/>
        </patternFill>
      </fill>
      <border diagonalUp="0" diagonalDown="0" outline="0">
        <left style="thin">
          <color indexed="64"/>
        </left>
        <right style="thin">
          <color auto="1"/>
        </right>
        <top style="thin">
          <color auto="1"/>
        </top>
        <bottom style="thin">
          <color auto="1"/>
        </bottom>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val="0"/>
        <i/>
        <strike val="0"/>
        <condense val="0"/>
        <extend val="0"/>
        <outline val="0"/>
        <shadow val="0"/>
        <u val="none"/>
        <vertAlign val="baseline"/>
        <sz val="11"/>
        <color theme="1"/>
        <name val="Calibri"/>
        <scheme val="none"/>
      </font>
      <numFmt numFmtId="0" formatCode="General"/>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font>
        <b/>
        <i val="0"/>
        <strike val="0"/>
        <condense val="0"/>
        <extend val="0"/>
        <outline val="0"/>
        <shadow val="0"/>
        <u val="none"/>
        <vertAlign val="baseline"/>
        <sz val="11"/>
        <color theme="1"/>
        <name val="Calibri"/>
        <scheme val="none"/>
      </font>
      <numFmt numFmtId="2" formatCode="0.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strike val="0"/>
        <condense val="0"/>
        <extend val="0"/>
        <outline val="0"/>
        <shadow val="0"/>
        <u val="none"/>
        <vertAlign val="baseline"/>
        <sz val="11"/>
        <color theme="1"/>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numFmt numFmtId="0" formatCode="Genera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2" formatCode="0.00"/>
      <alignment horizontal="center" vertical="bottom" textRotation="0" wrapText="0" indent="0" justifyLastLine="0" shrinkToFit="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i/>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patternFill>
      </fil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0" formatCode="General"/>
      <fill>
        <patternFill patternType="none">
          <fgColor indexed="64"/>
        </patternFill>
      </fill>
      <border diagonalUp="0" diagonalDown="0" outline="0">
        <left style="thin">
          <color auto="1"/>
        </left>
        <right style="thin">
          <color auto="1"/>
        </right>
        <top style="thin">
          <color auto="1"/>
        </top>
        <bottom style="thin">
          <color auto="1"/>
        </bottom>
      </border>
    </dxf>
    <dxf>
      <fill>
        <patternFill patternType="none">
          <fgColor indexed="64"/>
        </patternFill>
      </fill>
      <border diagonalUp="0" diagonalDown="0" outline="0">
        <left style="thin">
          <color indexed="64"/>
        </left>
        <right style="thin">
          <color auto="1"/>
        </right>
        <top style="thin">
          <color auto="1"/>
        </top>
        <bottom style="thin">
          <color auto="1"/>
        </bottom>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val="0"/>
        <i/>
        <strike val="0"/>
        <condense val="0"/>
        <extend val="0"/>
        <outline val="0"/>
        <shadow val="0"/>
        <u val="none"/>
        <vertAlign val="baseline"/>
        <sz val="11"/>
        <color theme="1"/>
        <name val="Calibri"/>
        <scheme val="none"/>
      </font>
      <numFmt numFmtId="0" formatCode="General"/>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font>
        <b/>
        <i val="0"/>
        <strike val="0"/>
        <condense val="0"/>
        <extend val="0"/>
        <outline val="0"/>
        <shadow val="0"/>
        <u val="none"/>
        <vertAlign val="baseline"/>
        <sz val="11"/>
        <color theme="1"/>
        <name val="Calibri"/>
        <scheme val="none"/>
      </font>
      <numFmt numFmtId="2" formatCode="0.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strike val="0"/>
        <condense val="0"/>
        <extend val="0"/>
        <outline val="0"/>
        <shadow val="0"/>
        <u val="none"/>
        <vertAlign val="baseline"/>
        <sz val="11"/>
        <color theme="1"/>
        <name val="Calibri"/>
        <scheme val="none"/>
      </font>
      <numFmt numFmtId="2" formatCode="0.00"/>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numFmt numFmtId="0" formatCode="Genera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2" formatCode="0.00"/>
      <alignment horizontal="center" vertical="bottom" textRotation="0" wrapText="0" indent="0" justifyLastLine="0" shrinkToFit="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2" formatCode="0.00"/>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0" formatCode="Genera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2" formatCode="0.00"/>
      <fill>
        <patternFill patternType="none">
          <fgColor indexed="64"/>
        </patternFill>
      </fil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0" formatCode="General"/>
      <fill>
        <patternFill patternType="none">
          <fgColor indexed="64"/>
        </patternFill>
      </fill>
      <border diagonalUp="0" diagonalDown="0" outline="0">
        <left style="thin">
          <color auto="1"/>
        </left>
        <right style="thin">
          <color auto="1"/>
        </right>
        <top style="thin">
          <color auto="1"/>
        </top>
        <bottom style="thin">
          <color auto="1"/>
        </bottom>
      </border>
    </dxf>
    <dxf>
      <fill>
        <patternFill patternType="none">
          <fgColor indexed="64"/>
        </patternFill>
      </fill>
      <border diagonalUp="0" diagonalDown="0" outline="0">
        <left style="thin">
          <color indexed="64"/>
        </left>
        <right style="thin">
          <color auto="1"/>
        </right>
        <top style="thin">
          <color auto="1"/>
        </top>
        <bottom style="thin">
          <color auto="1"/>
        </bottom>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numFmt numFmtId="0" formatCode="Genera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2" formatCode="0.00"/>
      <alignment horizontal="center" vertical="bottom" textRotation="0" wrapText="0" indent="0" justifyLastLine="0" shrinkToFit="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i/>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patternFill>
      </fil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0" formatCode="General"/>
      <fill>
        <patternFill patternType="none">
          <fgColor indexed="64"/>
        </patternFill>
      </fill>
      <border diagonalUp="0" diagonalDown="0" outline="0">
        <left style="thin">
          <color auto="1"/>
        </left>
        <right style="thin">
          <color auto="1"/>
        </right>
        <top style="thin">
          <color auto="1"/>
        </top>
        <bottom style="thin">
          <color auto="1"/>
        </bottom>
      </border>
    </dxf>
    <dxf>
      <fill>
        <patternFill patternType="none">
          <fgColor indexed="64"/>
        </patternFill>
      </fill>
      <border diagonalUp="0" diagonalDown="0" outline="0">
        <left style="thin">
          <color indexed="64"/>
        </left>
        <right style="thin">
          <color auto="1"/>
        </right>
        <top style="thin">
          <color auto="1"/>
        </top>
        <bottom style="thin">
          <color auto="1"/>
        </bottom>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val="0"/>
        <i/>
        <strike val="0"/>
        <condense val="0"/>
        <extend val="0"/>
        <outline val="0"/>
        <shadow val="0"/>
        <u val="none"/>
        <vertAlign val="baseline"/>
        <sz val="11"/>
        <color theme="1"/>
        <name val="Calibri"/>
        <scheme val="none"/>
      </font>
      <numFmt numFmtId="0" formatCode="General"/>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font>
        <b/>
        <i val="0"/>
        <strike val="0"/>
        <condense val="0"/>
        <extend val="0"/>
        <outline val="0"/>
        <shadow val="0"/>
        <u val="none"/>
        <vertAlign val="baseline"/>
        <sz val="11"/>
        <color theme="1"/>
        <name val="Calibri"/>
        <scheme val="none"/>
      </font>
      <numFmt numFmtId="2" formatCode="0.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1"/>
        <color theme="1"/>
        <name val="Calibri"/>
        <scheme val="none"/>
      </font>
      <numFmt numFmtId="0" formatCode="General"/>
      <alignment horizontal="center" vertical="bottom" textRotation="0" wrapText="0" indent="0" justifyLastLine="0" shrinkToFit="0" readingOrder="0"/>
      <border diagonalUp="0" diagonalDown="0" outline="0">
        <left style="thin">
          <color auto="1"/>
        </left>
        <right style="thin">
          <color auto="1"/>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numFmt numFmtId="0" formatCode="Genera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2" formatCode="0.00"/>
      <alignment horizontal="center" vertical="bottom" textRotation="0" wrapText="0" indent="0" justifyLastLine="0" shrinkToFit="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i/>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patternFill>
      </fil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0" formatCode="General"/>
      <fill>
        <patternFill patternType="none">
          <fgColor indexed="64"/>
        </patternFill>
      </fill>
      <border diagonalUp="0" diagonalDown="0" outline="0">
        <left style="thin">
          <color auto="1"/>
        </left>
        <right style="thin">
          <color auto="1"/>
        </right>
        <top style="thin">
          <color auto="1"/>
        </top>
        <bottom style="thin">
          <color auto="1"/>
        </bottom>
      </border>
    </dxf>
    <dxf>
      <fill>
        <patternFill patternType="none">
          <fgColor indexed="64"/>
        </patternFill>
      </fill>
      <border diagonalUp="0" diagonalDown="0" outline="0">
        <left style="thin">
          <color indexed="64"/>
        </left>
        <right style="thin">
          <color auto="1"/>
        </right>
        <top style="thin">
          <color auto="1"/>
        </top>
        <bottom style="thin">
          <color auto="1"/>
        </bottom>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val="0"/>
        <i/>
        <strike val="0"/>
        <condense val="0"/>
        <extend val="0"/>
        <outline val="0"/>
        <shadow val="0"/>
        <u val="none"/>
        <vertAlign val="baseline"/>
        <sz val="11"/>
        <color theme="1"/>
        <name val="Calibri"/>
        <scheme val="none"/>
      </font>
      <numFmt numFmtId="0" formatCode="General"/>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font>
        <b/>
        <i val="0"/>
        <strike val="0"/>
        <condense val="0"/>
        <extend val="0"/>
        <outline val="0"/>
        <shadow val="0"/>
        <u val="none"/>
        <vertAlign val="baseline"/>
        <sz val="11"/>
        <color theme="1"/>
        <name val="Calibri"/>
        <scheme val="none"/>
      </font>
      <numFmt numFmtId="2" formatCode="0.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1"/>
        <color theme="1"/>
        <name val="Calibri"/>
        <scheme val="none"/>
      </font>
      <numFmt numFmtId="0" formatCode="General"/>
      <alignment horizontal="center" vertical="bottom" textRotation="0" wrapText="0" indent="0" justifyLastLine="0" shrinkToFit="0" readingOrder="0"/>
      <border diagonalUp="0" diagonalDown="0" outline="0">
        <left style="thin">
          <color auto="1"/>
        </left>
        <right style="thin">
          <color auto="1"/>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border diagonalUp="0" diagonalDown="0" outline="0">
        <left style="thin">
          <color auto="1"/>
        </left>
        <right style="thin">
          <color auto="1"/>
        </right>
        <top style="thin">
          <color auto="1"/>
        </top>
        <bottom style="thin">
          <color auto="1"/>
        </bottom>
      </border>
    </dxf>
    <dxf>
      <fill>
        <patternFill patternType="none">
          <fgColor indexed="64"/>
          <bgColor indexed="65"/>
        </patternFill>
      </fill>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val="0"/>
        <i val="0"/>
        <strike val="0"/>
        <condense val="0"/>
        <extend val="0"/>
        <outline val="0"/>
        <shadow val="0"/>
        <u val="none"/>
        <vertAlign val="baseline"/>
        <sz val="12"/>
        <color theme="1"/>
        <name val="Calibri"/>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numFmt numFmtId="0" formatCode="Genera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2" formatCode="0.00"/>
      <alignment horizontal="center" vertical="bottom" textRotation="0" wrapText="0" indent="0" justifyLastLine="0" shrinkToFit="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i/>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patternFill>
      </fil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0" formatCode="General"/>
      <fill>
        <patternFill patternType="none">
          <fgColor indexed="64"/>
        </patternFill>
      </fill>
      <border diagonalUp="0" diagonalDown="0" outline="0">
        <left style="thin">
          <color auto="1"/>
        </left>
        <right style="thin">
          <color auto="1"/>
        </right>
        <top style="thin">
          <color auto="1"/>
        </top>
        <bottom style="thin">
          <color auto="1"/>
        </bottom>
      </border>
    </dxf>
    <dxf>
      <fill>
        <patternFill patternType="none">
          <fgColor indexed="64"/>
        </patternFill>
      </fill>
      <border diagonalUp="0" diagonalDown="0" outline="0">
        <left style="thin">
          <color indexed="64"/>
        </left>
        <right style="thin">
          <color auto="1"/>
        </right>
        <top style="thin">
          <color auto="1"/>
        </top>
        <bottom style="thin">
          <color auto="1"/>
        </bottom>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val="0"/>
        <i val="0"/>
        <strike val="0"/>
        <condense val="0"/>
        <extend val="0"/>
        <outline val="0"/>
        <shadow val="0"/>
        <u val="none"/>
        <vertAlign val="baseline"/>
        <sz val="12"/>
        <color theme="1"/>
        <name val="Calibri"/>
        <scheme val="minor"/>
      </font>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dxf>
    <dxf>
      <font>
        <b val="0"/>
        <i/>
        <strike val="0"/>
        <condense val="0"/>
        <extend val="0"/>
        <outline val="0"/>
        <shadow val="0"/>
        <u val="none"/>
        <vertAlign val="baseline"/>
        <sz val="11"/>
        <color theme="1"/>
        <name val="Calibri"/>
        <scheme val="none"/>
      </font>
      <numFmt numFmtId="0" formatCode="General"/>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font>
        <b/>
        <i val="0"/>
        <strike val="0"/>
        <condense val="0"/>
        <extend val="0"/>
        <outline val="0"/>
        <shadow val="0"/>
        <u val="none"/>
        <vertAlign val="baseline"/>
        <sz val="11"/>
        <color theme="1"/>
        <name val="Calibri"/>
        <scheme val="none"/>
      </font>
      <numFmt numFmtId="2" formatCode="0.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solid">
          <fgColor indexed="64"/>
          <bgColor rgb="FFCCFFCC"/>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strike val="0"/>
        <condense val="0"/>
        <extend val="0"/>
        <outline val="0"/>
        <shadow val="0"/>
        <u val="none"/>
        <vertAlign val="baseline"/>
        <sz val="11"/>
        <color theme="1"/>
        <name val="Calibri"/>
        <scheme val="none"/>
      </font>
      <numFmt numFmtId="2" formatCode="0.00"/>
      <fill>
        <patternFill patternType="solid">
          <fgColor indexed="64"/>
          <bgColor rgb="FFCCFFCC"/>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val="0"/>
        <i val="0"/>
        <strike val="0"/>
        <condense val="0"/>
        <extend val="0"/>
        <outline val="0"/>
        <shadow val="0"/>
        <u val="none"/>
        <vertAlign val="baseline"/>
        <sz val="12"/>
        <color theme="1"/>
        <name val="Calibri"/>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dxf>
    <dxf>
      <numFmt numFmtId="0" formatCode="Genera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2" formatCode="0.00"/>
      <alignment horizontal="center" vertical="bottom" textRotation="0" wrapText="0" indent="0" justifyLastLine="0" shrinkToFit="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solid">
          <fgColor indexed="64"/>
          <bgColor rgb="FFCCFFCC"/>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i/>
      </font>
      <numFmt numFmtId="0" formatCode="General"/>
      <fill>
        <patternFill patternType="solid">
          <fgColor indexed="64"/>
          <bgColor rgb="FFCCFFCC"/>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patternFill>
      </fill>
      <alignment horizontal="center" vertical="bottom" textRotation="0" wrapText="0" indent="0" justifyLastLine="0" shrinkToFit="0"/>
      <border diagonalUp="0" diagonalDown="0" outline="0">
        <left style="thin">
          <color auto="1"/>
        </left>
        <right style="thin">
          <color auto="1"/>
        </right>
        <top style="thin">
          <color auto="1"/>
        </top>
        <bottom style="thin">
          <color auto="1"/>
        </bottom>
      </border>
    </dxf>
    <dxf>
      <numFmt numFmtId="0" formatCode="General"/>
      <fill>
        <patternFill patternType="none">
          <fgColor indexed="64"/>
        </patternFill>
      </fill>
      <border diagonalUp="0" diagonalDown="0" outline="0">
        <left style="thin">
          <color auto="1"/>
        </left>
        <right style="thin">
          <color auto="1"/>
        </right>
        <top style="thin">
          <color auto="1"/>
        </top>
        <bottom style="thin">
          <color auto="1"/>
        </bottom>
      </border>
    </dxf>
    <dxf>
      <fill>
        <patternFill patternType="none">
          <fgColor indexed="64"/>
        </patternFill>
      </fill>
      <border diagonalUp="0" diagonalDown="0" outline="0">
        <left style="thin">
          <color indexed="64"/>
        </left>
        <right style="thin">
          <color auto="1"/>
        </right>
        <top style="thin">
          <color auto="1"/>
        </top>
        <bottom style="thin">
          <color auto="1"/>
        </bottom>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val="0"/>
        <i/>
        <strike val="0"/>
        <condense val="0"/>
        <extend val="0"/>
        <outline val="0"/>
        <shadow val="0"/>
        <u val="none"/>
        <vertAlign val="baseline"/>
        <sz val="11"/>
        <color theme="1"/>
        <name val="Calibri"/>
        <scheme val="none"/>
      </font>
      <numFmt numFmtId="0" formatCode="General"/>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font>
        <b/>
        <i val="0"/>
        <strike val="0"/>
        <condense val="0"/>
        <extend val="0"/>
        <outline val="0"/>
        <shadow val="0"/>
        <u val="none"/>
        <vertAlign val="baseline"/>
        <sz val="11"/>
        <color theme="1"/>
        <name val="Calibri"/>
        <scheme val="none"/>
      </font>
      <numFmt numFmtId="2" formatCode="0.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solid">
          <fgColor indexed="64"/>
          <bgColor rgb="FFCCFFCC"/>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strike val="0"/>
        <condense val="0"/>
        <extend val="0"/>
        <outline val="0"/>
        <shadow val="0"/>
        <u val="none"/>
        <vertAlign val="baseline"/>
        <sz val="11"/>
        <color theme="1"/>
        <name val="Calibri"/>
        <scheme val="none"/>
      </font>
      <numFmt numFmtId="2" formatCode="0.00"/>
      <fill>
        <patternFill patternType="solid">
          <fgColor indexed="64"/>
          <bgColor rgb="FFCCFFCC"/>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n">
          <color indexed="64"/>
        </left>
        <right style="thin">
          <color indexed="64"/>
        </right>
        <top style="thin">
          <color auto="1"/>
        </top>
        <bottom style="thin">
          <color auto="1"/>
        </bottom>
      </border>
    </dxf>
    <dxf>
      <border>
        <bottom style="thin">
          <color auto="1"/>
        </bottom>
      </border>
    </dxf>
    <dxf>
      <font>
        <b/>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
      <font>
        <b/>
        <i val="0"/>
        <color auto="1"/>
      </font>
      <fill>
        <patternFill patternType="solid">
          <fgColor indexed="64"/>
          <bgColor rgb="FFFFFF00"/>
        </patternFill>
      </fill>
    </dxf>
    <dxf>
      <font>
        <b/>
        <i val="0"/>
        <color auto="1"/>
      </font>
      <fill>
        <patternFill patternType="solid">
          <fgColor indexed="64"/>
          <bgColor theme="0" tint="-0.34998626667073579"/>
        </patternFill>
      </fill>
    </dxf>
    <dxf>
      <font>
        <b/>
        <i val="0"/>
        <color theme="0"/>
      </font>
      <fill>
        <patternFill patternType="solid">
          <fgColor indexed="64"/>
          <bgColor theme="9" tint="-0.49998474074526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NO%20NAME/Scoresheet%2029.03.15%20FINAL%20e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NO%20NAME/Scoresheet%2029.03.15%20FINAL%20middle%20lapto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olumes/NO%20NAME/MAIN%20SCORE%20SHEET%20GF%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TABLE EP"/>
      <sheetName val="RESULTS"/>
      <sheetName val="Prog1"/>
      <sheetName val="Prog 2"/>
      <sheetName val="Prog 3"/>
      <sheetName val="Prog 4"/>
      <sheetName val="Prog 5"/>
      <sheetName val="BEG 9&amp;U B"/>
      <sheetName val="BEG 9&amp;U G"/>
      <sheetName val="BEG 9&amp;U MX"/>
      <sheetName val="BEG 11&amp;U B"/>
      <sheetName val="BEG 11&amp;U G"/>
      <sheetName val="BEG 11&amp;U MX"/>
      <sheetName val="BEG 13&amp;U B"/>
      <sheetName val="BEG 13&amp;U G"/>
      <sheetName val="BEG 15&amp;U B"/>
      <sheetName val="BEG 15&amp;U G"/>
      <sheetName val="BEG 16&amp;A L"/>
      <sheetName val="INT 9&amp;U B"/>
      <sheetName val="INT 9&amp;U G"/>
      <sheetName val="INT 11&amp;U B"/>
      <sheetName val="INT 11&amp;U G"/>
      <sheetName val="INT 11&amp; U MX"/>
      <sheetName val="INT 13&amp;U B"/>
      <sheetName val="INT 13&amp;U G"/>
      <sheetName val="INT 13&amp;U MX"/>
      <sheetName val="INT 15&amp;U B"/>
      <sheetName val="INT 15&amp;U G "/>
      <sheetName val="INT 15&amp;U MX"/>
      <sheetName val="INT 16&amp;A M"/>
      <sheetName val="INT 16&amp;A L"/>
      <sheetName val="INT 16&amp;A MX"/>
      <sheetName val="DISABILITY"/>
      <sheetName val="ADV 9&amp;U MX"/>
      <sheetName val="ADV 9&amp;U B"/>
      <sheetName val="ADV 9&amp;U G"/>
      <sheetName val="ADV 11&amp;U B"/>
      <sheetName val="ADV 11&amp;U G"/>
      <sheetName val="ADV 13&amp;U B"/>
      <sheetName val="ADV 13&amp;U G"/>
      <sheetName val="ADV 15&amp;U B"/>
      <sheetName val="ADV 15&amp;U G"/>
      <sheetName val="ADV 16&amp;A L"/>
      <sheetName val="BEG TROPHY"/>
      <sheetName val="INT BOYS TROPHY"/>
      <sheetName val="INT GIRLS TROPHY"/>
    </sheetNames>
    <sheetDataSet>
      <sheetData sheetId="0"/>
      <sheetData sheetId="1"/>
      <sheetData sheetId="2"/>
      <sheetData sheetId="3"/>
      <sheetData sheetId="4"/>
      <sheetData sheetId="5"/>
      <sheetData sheetId="6"/>
      <sheetData sheetId="7"/>
      <sheetData sheetId="8"/>
      <sheetData sheetId="9">
        <row r="8">
          <cell r="D8">
            <v>8.65</v>
          </cell>
          <cell r="E8">
            <v>8</v>
          </cell>
          <cell r="O8">
            <v>7.95</v>
          </cell>
          <cell r="P8">
            <v>7.85</v>
          </cell>
        </row>
        <row r="9">
          <cell r="D9">
            <v>8</v>
          </cell>
          <cell r="E9">
            <v>7.25</v>
          </cell>
          <cell r="O9">
            <v>8.4499999999999993</v>
          </cell>
          <cell r="P9">
            <v>7.9</v>
          </cell>
        </row>
        <row r="10">
          <cell r="D10">
            <v>8.5500000000000007</v>
          </cell>
          <cell r="E10">
            <v>7.5</v>
          </cell>
        </row>
        <row r="11">
          <cell r="D11">
            <v>8.65</v>
          </cell>
          <cell r="E11">
            <v>8.3000000000000007</v>
          </cell>
          <cell r="O11">
            <v>8.3000000000000007</v>
          </cell>
          <cell r="P11">
            <v>7.05</v>
          </cell>
        </row>
        <row r="12">
          <cell r="D12">
            <v>9.1</v>
          </cell>
          <cell r="E12">
            <v>7.7</v>
          </cell>
          <cell r="O12">
            <v>8.3000000000000007</v>
          </cell>
          <cell r="P12">
            <v>7.4</v>
          </cell>
        </row>
        <row r="13">
          <cell r="D13">
            <v>9.0500000000000007</v>
          </cell>
          <cell r="E13">
            <v>8.3000000000000007</v>
          </cell>
        </row>
      </sheetData>
      <sheetData sheetId="10"/>
      <sheetData sheetId="11"/>
      <sheetData sheetId="12">
        <row r="8">
          <cell r="O8">
            <v>0</v>
          </cell>
          <cell r="P8">
            <v>0</v>
          </cell>
          <cell r="Z8">
            <v>8.1</v>
          </cell>
          <cell r="AA8">
            <v>7.5</v>
          </cell>
        </row>
        <row r="9">
          <cell r="O9">
            <v>8</v>
          </cell>
          <cell r="P9">
            <v>8.3000000000000007</v>
          </cell>
          <cell r="Z9">
            <v>7</v>
          </cell>
          <cell r="AA9">
            <v>8.3000000000000007</v>
          </cell>
        </row>
        <row r="10">
          <cell r="O10">
            <v>7.2</v>
          </cell>
          <cell r="P10">
            <v>8.6999999999999993</v>
          </cell>
          <cell r="Z10">
            <v>7.4</v>
          </cell>
          <cell r="AA10">
            <v>8.1</v>
          </cell>
        </row>
        <row r="11">
          <cell r="D11">
            <v>9.1999999999999993</v>
          </cell>
          <cell r="E11">
            <v>8.1999999999999993</v>
          </cell>
          <cell r="O11">
            <v>7.1</v>
          </cell>
          <cell r="P11">
            <v>8.1</v>
          </cell>
          <cell r="Z11">
            <v>0</v>
          </cell>
          <cell r="AA11">
            <v>0</v>
          </cell>
        </row>
        <row r="12">
          <cell r="D12">
            <v>7</v>
          </cell>
          <cell r="E12">
            <v>8.5</v>
          </cell>
          <cell r="O12">
            <v>8</v>
          </cell>
          <cell r="P12">
            <v>8.3000000000000007</v>
          </cell>
          <cell r="Z12">
            <v>7.8</v>
          </cell>
          <cell r="AA12">
            <v>7.8</v>
          </cell>
        </row>
        <row r="13">
          <cell r="D13">
            <v>8.3000000000000007</v>
          </cell>
          <cell r="E13">
            <v>9</v>
          </cell>
          <cell r="O13">
            <v>8.5</v>
          </cell>
          <cell r="P13">
            <v>7.6</v>
          </cell>
          <cell r="Z13">
            <v>7.6</v>
          </cell>
          <cell r="AA13">
            <v>8.4</v>
          </cell>
        </row>
        <row r="18">
          <cell r="D18">
            <v>8.8000000000000007</v>
          </cell>
          <cell r="E18">
            <v>8.4</v>
          </cell>
        </row>
        <row r="19">
          <cell r="D19">
            <v>7.1</v>
          </cell>
          <cell r="E19">
            <v>8.5</v>
          </cell>
        </row>
        <row r="20">
          <cell r="D20">
            <v>9.3000000000000007</v>
          </cell>
          <cell r="E20">
            <v>8.1</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TABLE EP"/>
      <sheetName val="RESULTS"/>
      <sheetName val="Prog1"/>
      <sheetName val="Prog 2"/>
      <sheetName val="Prog 3"/>
      <sheetName val="Prog 4"/>
      <sheetName val="Prog 5"/>
      <sheetName val="BEG 9&amp;U B"/>
      <sheetName val="BEG 9&amp;U G"/>
      <sheetName val="BEG 9&amp;U MX"/>
      <sheetName val="BEG 11&amp;U B"/>
      <sheetName val="BEG 11&amp;U G"/>
      <sheetName val="BEG 11&amp;U MX"/>
      <sheetName val="BEG 13&amp;U B"/>
      <sheetName val="BEG 13&amp;U G"/>
      <sheetName val="BEG 15&amp;U B"/>
      <sheetName val="BEG 15&amp;U G"/>
      <sheetName val="BEG 16&amp;A L"/>
      <sheetName val="INT 9&amp;U B"/>
      <sheetName val="INT 9&amp;U G"/>
      <sheetName val="INT 11&amp;U B"/>
      <sheetName val="INT 11&amp;U G"/>
      <sheetName val="Sheet1"/>
      <sheetName val="INT 11&amp; U MX"/>
      <sheetName val="INT 13&amp;U B"/>
      <sheetName val="INT 13&amp;U G"/>
      <sheetName val="INT 13&amp;U MX"/>
      <sheetName val="INT 15&amp;U B"/>
      <sheetName val="INT 15&amp;U G "/>
      <sheetName val="INT 15&amp;U MX"/>
      <sheetName val="INT 16&amp;A M"/>
      <sheetName val="INT 16&amp;A L"/>
      <sheetName val="INT 16&amp;A MX"/>
      <sheetName val="DISABILITY"/>
      <sheetName val="ADV 9&amp;U MX"/>
      <sheetName val="ADV 9&amp;U B"/>
      <sheetName val="ADV 9&amp;U G"/>
      <sheetName val="ADV 11&amp;U B"/>
      <sheetName val="ADV 11&amp;U G"/>
      <sheetName val="ADV 13&amp;U B"/>
      <sheetName val="ADV 13&amp;U G"/>
      <sheetName val="ADV 15&amp;U B"/>
      <sheetName val="ADV 15&amp;U G"/>
      <sheetName val="ADV 16&amp;A L"/>
      <sheetName val="BEG TROPHY"/>
      <sheetName val="INT BOYS TROPHY"/>
      <sheetName val="INT GIRLS TROPH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8">
          <cell r="D8">
            <v>0</v>
          </cell>
          <cell r="E8">
            <v>0</v>
          </cell>
        </row>
        <row r="10">
          <cell r="O10">
            <v>0</v>
          </cell>
          <cell r="P10">
            <v>0</v>
          </cell>
        </row>
        <row r="11">
          <cell r="D11">
            <v>0</v>
          </cell>
          <cell r="E11">
            <v>0</v>
          </cell>
          <cell r="O11">
            <v>0</v>
          </cell>
          <cell r="P11">
            <v>0</v>
          </cell>
        </row>
        <row r="12">
          <cell r="D12">
            <v>0</v>
          </cell>
          <cell r="E12">
            <v>0</v>
          </cell>
        </row>
        <row r="13">
          <cell r="D13">
            <v>0</v>
          </cell>
          <cell r="E13">
            <v>0</v>
          </cell>
        </row>
      </sheetData>
      <sheetData sheetId="27"/>
      <sheetData sheetId="28"/>
      <sheetData sheetId="29"/>
      <sheetData sheetId="30"/>
      <sheetData sheetId="31"/>
      <sheetData sheetId="32"/>
      <sheetData sheetId="33"/>
      <sheetData sheetId="34">
        <row r="8">
          <cell r="D8">
            <v>7.9</v>
          </cell>
          <cell r="E8">
            <v>7.1</v>
          </cell>
        </row>
        <row r="9">
          <cell r="D9">
            <v>7.6</v>
          </cell>
          <cell r="E9">
            <v>6.9</v>
          </cell>
        </row>
        <row r="10">
          <cell r="D10">
            <v>9</v>
          </cell>
          <cell r="E10">
            <v>7.6</v>
          </cell>
        </row>
        <row r="11">
          <cell r="D11">
            <v>0</v>
          </cell>
          <cell r="E11">
            <v>6.9</v>
          </cell>
        </row>
      </sheetData>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TABLE EP"/>
      <sheetName val="RESULTS"/>
      <sheetName val="Prog1"/>
      <sheetName val="Prog 2"/>
      <sheetName val="Prog 3"/>
      <sheetName val="Prog 4"/>
      <sheetName val="Prog 5"/>
      <sheetName val="BEG 9&amp;U B"/>
      <sheetName val="BEG 9&amp;U G"/>
      <sheetName val="BEG 9&amp;U MX"/>
      <sheetName val="BEG 11&amp;U B"/>
      <sheetName val="BEG 11&amp;U G"/>
      <sheetName val="BEG 11&amp;U MX"/>
      <sheetName val="BEG 13&amp;U B"/>
      <sheetName val="BEG 13&amp;U G"/>
      <sheetName val="BEG 15&amp;U B"/>
      <sheetName val="BEG 15&amp;U G"/>
      <sheetName val="BEG 16&amp;A L"/>
      <sheetName val="INT 9&amp;U B"/>
      <sheetName val="INT 9&amp;U G"/>
      <sheetName val="INT 11&amp;U B"/>
      <sheetName val="INT 11&amp;U G"/>
      <sheetName val="INT 11&amp; U MX"/>
      <sheetName val="INT 13&amp;U B"/>
      <sheetName val="INT 13&amp;U G"/>
      <sheetName val="INT 13&amp;U MX"/>
      <sheetName val="INT 15&amp;U B"/>
      <sheetName val="INT 15&amp;U G "/>
      <sheetName val="INT 15&amp;U MX"/>
      <sheetName val="INT 16&amp;A M"/>
      <sheetName val="INT 16&amp;A L"/>
      <sheetName val="INT 16&amp;A MX"/>
      <sheetName val="DISABILITY"/>
      <sheetName val="ADV 9&amp;U MX"/>
      <sheetName val="ADV 9&amp;U B"/>
      <sheetName val="ADV 9&amp;U G"/>
      <sheetName val="ADV 11&amp;U B"/>
      <sheetName val="ADV 11&amp;U G"/>
      <sheetName val="ADV 13&amp;U B"/>
      <sheetName val="ADV 13&amp;U G"/>
      <sheetName val="ADV 15&amp;U B"/>
      <sheetName val="ADV 15&amp;U G"/>
      <sheetName val="ADV 16&amp;A L"/>
      <sheetName val="BEG TROPHY"/>
      <sheetName val="INT BOYS TROPHY"/>
      <sheetName val="INT GIRLS TROPHY"/>
      <sheetName val="Compatibility Report"/>
    </sheetNames>
    <sheetDataSet>
      <sheetData sheetId="0"/>
      <sheetData sheetId="1"/>
      <sheetData sheetId="2"/>
      <sheetData sheetId="3"/>
      <sheetData sheetId="4"/>
      <sheetData sheetId="5"/>
      <sheetData sheetId="6"/>
      <sheetData sheetId="7">
        <row r="8">
          <cell r="K8">
            <v>17.7</v>
          </cell>
        </row>
        <row r="9">
          <cell r="K9">
            <v>16</v>
          </cell>
        </row>
        <row r="10">
          <cell r="K10">
            <v>17.7</v>
          </cell>
        </row>
        <row r="11">
          <cell r="K11">
            <v>17.2</v>
          </cell>
        </row>
        <row r="12">
          <cell r="K12">
            <v>16.600000000000001</v>
          </cell>
        </row>
        <row r="13">
          <cell r="K13">
            <v>16.600000000000001</v>
          </cell>
        </row>
      </sheetData>
      <sheetData sheetId="8">
        <row r="8">
          <cell r="E8">
            <v>15</v>
          </cell>
          <cell r="K8">
            <v>14.649999999999999</v>
          </cell>
        </row>
        <row r="9">
          <cell r="E9">
            <v>14</v>
          </cell>
          <cell r="K9">
            <v>16.399999999999999</v>
          </cell>
        </row>
        <row r="10">
          <cell r="E10">
            <v>16.100000000000001</v>
          </cell>
          <cell r="K10">
            <v>0</v>
          </cell>
        </row>
        <row r="11">
          <cell r="E11">
            <v>17.299999999999997</v>
          </cell>
          <cell r="K11">
            <v>14</v>
          </cell>
        </row>
        <row r="19">
          <cell r="K19">
            <v>0</v>
          </cell>
          <cell r="Q19">
            <v>0</v>
          </cell>
        </row>
        <row r="20">
          <cell r="K20">
            <v>13.5</v>
          </cell>
          <cell r="Q20">
            <v>15.1</v>
          </cell>
        </row>
        <row r="21">
          <cell r="K21">
            <v>11.4</v>
          </cell>
          <cell r="Q21">
            <v>15.4</v>
          </cell>
        </row>
        <row r="22">
          <cell r="K22">
            <v>14.55</v>
          </cell>
          <cell r="Q22">
            <v>0</v>
          </cell>
        </row>
        <row r="23">
          <cell r="Q23">
            <v>16.850000000000001</v>
          </cell>
        </row>
        <row r="24">
          <cell r="Q24">
            <v>13.7</v>
          </cell>
        </row>
        <row r="30">
          <cell r="E30">
            <v>15.100000000000001</v>
          </cell>
          <cell r="K30">
            <v>16.600000000000001</v>
          </cell>
        </row>
        <row r="31">
          <cell r="E31">
            <v>15.899999999999999</v>
          </cell>
          <cell r="K31">
            <v>16.5</v>
          </cell>
        </row>
        <row r="32">
          <cell r="E32">
            <v>15.85</v>
          </cell>
          <cell r="K32">
            <v>16.25</v>
          </cell>
        </row>
        <row r="33">
          <cell r="E33">
            <v>15.25</v>
          </cell>
          <cell r="K33">
            <v>15.6</v>
          </cell>
        </row>
        <row r="34">
          <cell r="E34">
            <v>13.65</v>
          </cell>
          <cell r="K34">
            <v>16.3</v>
          </cell>
        </row>
        <row r="35">
          <cell r="K35">
            <v>15.15</v>
          </cell>
        </row>
        <row r="41">
          <cell r="E41">
            <v>14.7</v>
          </cell>
          <cell r="K41">
            <v>14.600000000000001</v>
          </cell>
          <cell r="Q41">
            <v>14.350000000000001</v>
          </cell>
        </row>
        <row r="42">
          <cell r="E42">
            <v>15.55</v>
          </cell>
          <cell r="K42">
            <v>15.85</v>
          </cell>
          <cell r="Q42">
            <v>14.95</v>
          </cell>
        </row>
        <row r="43">
          <cell r="E43">
            <v>15.3</v>
          </cell>
          <cell r="K43">
            <v>15.350000000000001</v>
          </cell>
          <cell r="Q43">
            <v>13.3</v>
          </cell>
        </row>
        <row r="44">
          <cell r="E44">
            <v>13.8</v>
          </cell>
          <cell r="K44">
            <v>16.2</v>
          </cell>
          <cell r="Q44">
            <v>15.25</v>
          </cell>
        </row>
        <row r="45">
          <cell r="E45">
            <v>14.700000000000001</v>
          </cell>
          <cell r="K45">
            <v>15.1</v>
          </cell>
          <cell r="Q45">
            <v>14.3</v>
          </cell>
        </row>
        <row r="52">
          <cell r="E52">
            <v>14.350000000000001</v>
          </cell>
        </row>
        <row r="53">
          <cell r="E53">
            <v>13.9</v>
          </cell>
        </row>
        <row r="54">
          <cell r="E54">
            <v>14.100000000000001</v>
          </cell>
        </row>
        <row r="55">
          <cell r="E55">
            <v>14.65</v>
          </cell>
        </row>
        <row r="56">
          <cell r="E56">
            <v>13.8</v>
          </cell>
        </row>
        <row r="57">
          <cell r="E57">
            <v>14</v>
          </cell>
        </row>
        <row r="63">
          <cell r="E63">
            <v>15.85</v>
          </cell>
          <cell r="K63">
            <v>14.350000000000001</v>
          </cell>
        </row>
        <row r="64">
          <cell r="E64">
            <v>16.55</v>
          </cell>
          <cell r="K64">
            <v>15.6</v>
          </cell>
        </row>
        <row r="65">
          <cell r="E65">
            <v>16.649999999999999</v>
          </cell>
          <cell r="K65">
            <v>15.55</v>
          </cell>
        </row>
        <row r="66">
          <cell r="E66">
            <v>16.600000000000001</v>
          </cell>
          <cell r="K66">
            <v>14.6</v>
          </cell>
        </row>
        <row r="67">
          <cell r="E67">
            <v>15.350000000000001</v>
          </cell>
          <cell r="K67">
            <v>14.149999999999999</v>
          </cell>
        </row>
      </sheetData>
      <sheetData sheetId="9">
        <row r="8">
          <cell r="F8">
            <v>16.649999999999999</v>
          </cell>
        </row>
        <row r="9">
          <cell r="F9">
            <v>15.25</v>
          </cell>
        </row>
        <row r="10">
          <cell r="F10">
            <v>16.05</v>
          </cell>
        </row>
        <row r="11">
          <cell r="F11">
            <v>16.950000000000003</v>
          </cell>
        </row>
        <row r="12">
          <cell r="F12">
            <v>16.8</v>
          </cell>
        </row>
        <row r="13">
          <cell r="F13">
            <v>17.350000000000001</v>
          </cell>
        </row>
      </sheetData>
      <sheetData sheetId="10">
        <row r="8">
          <cell r="E8">
            <v>15.2</v>
          </cell>
          <cell r="K8">
            <v>16.100000000000001</v>
          </cell>
          <cell r="Q8">
            <v>17.100000000000001</v>
          </cell>
        </row>
        <row r="9">
          <cell r="E9">
            <v>0</v>
          </cell>
          <cell r="K9">
            <v>16.7</v>
          </cell>
          <cell r="Q9">
            <v>17.600000000000001</v>
          </cell>
        </row>
        <row r="10">
          <cell r="E10">
            <v>16.8</v>
          </cell>
          <cell r="K10">
            <v>15.8</v>
          </cell>
          <cell r="Q10">
            <v>17.5</v>
          </cell>
        </row>
        <row r="11">
          <cell r="E11">
            <v>17.600000000000001</v>
          </cell>
          <cell r="K11">
            <v>15.8</v>
          </cell>
          <cell r="Q11">
            <v>17.200000000000003</v>
          </cell>
        </row>
        <row r="12">
          <cell r="E12">
            <v>16.600000000000001</v>
          </cell>
          <cell r="K12">
            <v>15.5</v>
          </cell>
          <cell r="Q12">
            <v>16.5</v>
          </cell>
        </row>
        <row r="13">
          <cell r="K13">
            <v>15.8</v>
          </cell>
          <cell r="Q13">
            <v>17.399999999999999</v>
          </cell>
        </row>
      </sheetData>
      <sheetData sheetId="11">
        <row r="8">
          <cell r="E8">
            <v>16.100000000000001</v>
          </cell>
          <cell r="K8">
            <v>15.8</v>
          </cell>
          <cell r="Q8">
            <v>16.399999999999999</v>
          </cell>
        </row>
        <row r="9">
          <cell r="E9">
            <v>8.1</v>
          </cell>
          <cell r="K9">
            <v>15.3</v>
          </cell>
          <cell r="Q9">
            <v>15.1</v>
          </cell>
        </row>
        <row r="10">
          <cell r="E10">
            <v>15.9</v>
          </cell>
          <cell r="K10">
            <v>15.5</v>
          </cell>
          <cell r="Q10">
            <v>15.7</v>
          </cell>
        </row>
        <row r="11">
          <cell r="E11">
            <v>15.6</v>
          </cell>
          <cell r="K11">
            <v>16.2</v>
          </cell>
          <cell r="Q11">
            <v>15.4</v>
          </cell>
        </row>
        <row r="12">
          <cell r="E12">
            <v>14.9</v>
          </cell>
          <cell r="K12">
            <v>14.6</v>
          </cell>
          <cell r="Q12">
            <v>15.8</v>
          </cell>
        </row>
        <row r="13">
          <cell r="E13">
            <v>8.1</v>
          </cell>
          <cell r="K13">
            <v>16.600000000000001</v>
          </cell>
        </row>
        <row r="19">
          <cell r="E19">
            <v>16.799999999999997</v>
          </cell>
        </row>
        <row r="20">
          <cell r="E20">
            <v>16.7</v>
          </cell>
        </row>
        <row r="21">
          <cell r="E21">
            <v>15.7</v>
          </cell>
        </row>
        <row r="22">
          <cell r="E22">
            <v>16.7</v>
          </cell>
        </row>
        <row r="23">
          <cell r="E23">
            <v>17.100000000000001</v>
          </cell>
        </row>
        <row r="24">
          <cell r="E24">
            <v>0</v>
          </cell>
        </row>
        <row r="30">
          <cell r="E30">
            <v>16.2</v>
          </cell>
          <cell r="K30">
            <v>14.899999999999999</v>
          </cell>
          <cell r="Q30">
            <v>16.100000000000001</v>
          </cell>
        </row>
        <row r="31">
          <cell r="E31">
            <v>15.2</v>
          </cell>
          <cell r="K31">
            <v>14.5</v>
          </cell>
          <cell r="Q31">
            <v>16.2</v>
          </cell>
        </row>
        <row r="32">
          <cell r="E32">
            <v>16.5</v>
          </cell>
          <cell r="K32">
            <v>17.600000000000001</v>
          </cell>
          <cell r="Q32">
            <v>17</v>
          </cell>
        </row>
        <row r="33">
          <cell r="E33">
            <v>15.7</v>
          </cell>
          <cell r="K33">
            <v>16.399999999999999</v>
          </cell>
          <cell r="Q33">
            <v>16.8</v>
          </cell>
        </row>
        <row r="34">
          <cell r="E34">
            <v>0</v>
          </cell>
          <cell r="K34">
            <v>14.1</v>
          </cell>
          <cell r="Q34">
            <v>16.5</v>
          </cell>
        </row>
        <row r="35">
          <cell r="Q35">
            <v>16.899999999999999</v>
          </cell>
        </row>
        <row r="41">
          <cell r="K41">
            <v>17.2</v>
          </cell>
          <cell r="Q41">
            <v>14.8</v>
          </cell>
        </row>
        <row r="42">
          <cell r="K42">
            <v>17.3</v>
          </cell>
          <cell r="Q42">
            <v>15.799999999999999</v>
          </cell>
        </row>
        <row r="43">
          <cell r="K43">
            <v>18</v>
          </cell>
        </row>
        <row r="44">
          <cell r="K44">
            <v>18</v>
          </cell>
        </row>
        <row r="45">
          <cell r="K45">
            <v>17.600000000000001</v>
          </cell>
        </row>
        <row r="46">
          <cell r="K46">
            <v>17.399999999999999</v>
          </cell>
        </row>
      </sheetData>
      <sheetData sheetId="12">
        <row r="8">
          <cell r="F8">
            <v>17.200000000000003</v>
          </cell>
          <cell r="AB8">
            <v>15.6</v>
          </cell>
        </row>
        <row r="9">
          <cell r="F9">
            <v>17.200000000000003</v>
          </cell>
          <cell r="AB9">
            <v>15.3</v>
          </cell>
        </row>
        <row r="10">
          <cell r="F10">
            <v>17.3</v>
          </cell>
          <cell r="AB10">
            <v>15.5</v>
          </cell>
        </row>
        <row r="11">
          <cell r="F11">
            <v>17.399999999999999</v>
          </cell>
          <cell r="AB11">
            <v>0</v>
          </cell>
        </row>
        <row r="12">
          <cell r="F12">
            <v>15.5</v>
          </cell>
          <cell r="AB12">
            <v>15.6</v>
          </cell>
        </row>
        <row r="13">
          <cell r="F13">
            <v>17.3</v>
          </cell>
          <cell r="AB13">
            <v>16</v>
          </cell>
        </row>
        <row r="18">
          <cell r="F18">
            <v>17.200000000000003</v>
          </cell>
        </row>
        <row r="19">
          <cell r="F19">
            <v>15.6</v>
          </cell>
        </row>
        <row r="20">
          <cell r="F20">
            <v>17.399999999999999</v>
          </cell>
        </row>
        <row r="21">
          <cell r="F21">
            <v>17</v>
          </cell>
        </row>
        <row r="22">
          <cell r="F22">
            <v>15.7</v>
          </cell>
        </row>
        <row r="23">
          <cell r="F23">
            <v>16.8</v>
          </cell>
        </row>
      </sheetData>
      <sheetData sheetId="13"/>
      <sheetData sheetId="14">
        <row r="8">
          <cell r="E8">
            <v>16.600000000000001</v>
          </cell>
          <cell r="K8">
            <v>17.149999999999999</v>
          </cell>
          <cell r="Q8">
            <v>16.8</v>
          </cell>
        </row>
        <row r="9">
          <cell r="E9">
            <v>15.45</v>
          </cell>
          <cell r="K9">
            <v>16.8</v>
          </cell>
          <cell r="Q9">
            <v>16.5</v>
          </cell>
        </row>
        <row r="10">
          <cell r="E10">
            <v>0</v>
          </cell>
          <cell r="K10">
            <v>0</v>
          </cell>
          <cell r="Q10">
            <v>16.399999999999999</v>
          </cell>
        </row>
        <row r="11">
          <cell r="E11">
            <v>15.850000000000001</v>
          </cell>
          <cell r="K11">
            <v>16.799999999999997</v>
          </cell>
          <cell r="Q11">
            <v>16.5</v>
          </cell>
        </row>
        <row r="12">
          <cell r="K12">
            <v>17.049999999999997</v>
          </cell>
          <cell r="Q12">
            <v>0</v>
          </cell>
        </row>
        <row r="13">
          <cell r="K13">
            <v>17.399999999999999</v>
          </cell>
        </row>
        <row r="19">
          <cell r="E19">
            <v>15.55</v>
          </cell>
          <cell r="K19">
            <v>17.25</v>
          </cell>
          <cell r="Q19">
            <v>14.2</v>
          </cell>
        </row>
        <row r="20">
          <cell r="E20">
            <v>15.1</v>
          </cell>
          <cell r="K20">
            <v>15.3</v>
          </cell>
          <cell r="Q20">
            <v>15.600000000000001</v>
          </cell>
        </row>
        <row r="21">
          <cell r="E21">
            <v>15.350000000000001</v>
          </cell>
          <cell r="K21">
            <v>17.149999999999999</v>
          </cell>
        </row>
        <row r="22">
          <cell r="E22">
            <v>16.600000000000001</v>
          </cell>
          <cell r="K22">
            <v>16.649999999999999</v>
          </cell>
        </row>
        <row r="23">
          <cell r="E23">
            <v>16.600000000000001</v>
          </cell>
          <cell r="K23">
            <v>15.15</v>
          </cell>
        </row>
        <row r="24">
          <cell r="K24">
            <v>0</v>
          </cell>
        </row>
      </sheetData>
      <sheetData sheetId="15"/>
      <sheetData sheetId="16">
        <row r="8">
          <cell r="E8">
            <v>17</v>
          </cell>
          <cell r="K8">
            <v>17.399999999999999</v>
          </cell>
          <cell r="Q8">
            <v>15.7</v>
          </cell>
        </row>
        <row r="9">
          <cell r="E9">
            <v>17.5</v>
          </cell>
          <cell r="K9">
            <v>16.3</v>
          </cell>
        </row>
        <row r="10">
          <cell r="E10">
            <v>17.649999999999999</v>
          </cell>
          <cell r="K10">
            <v>17.350000000000001</v>
          </cell>
        </row>
        <row r="11">
          <cell r="E11">
            <v>17.25</v>
          </cell>
          <cell r="K11">
            <v>16.649999999999999</v>
          </cell>
        </row>
        <row r="12">
          <cell r="K12">
            <v>16.600000000000001</v>
          </cell>
        </row>
        <row r="13">
          <cell r="K13">
            <v>16.45</v>
          </cell>
        </row>
        <row r="19">
          <cell r="E19">
            <v>16.600000000000001</v>
          </cell>
        </row>
        <row r="20">
          <cell r="E20">
            <v>15.899999999999999</v>
          </cell>
        </row>
      </sheetData>
      <sheetData sheetId="17">
        <row r="8">
          <cell r="E8">
            <v>18.5</v>
          </cell>
        </row>
        <row r="9">
          <cell r="E9">
            <v>18.3</v>
          </cell>
        </row>
        <row r="10">
          <cell r="E10">
            <v>18.75</v>
          </cell>
        </row>
        <row r="11">
          <cell r="E11">
            <v>18.799999999999997</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ables/table1.xml><?xml version="1.0" encoding="utf-8"?>
<table xmlns="http://schemas.openxmlformats.org/spreadsheetml/2006/main" id="42" name="Table1843" displayName="Table1843" ref="N15:P17" totalsRowShown="0">
  <autoFilter ref="N15:P17"/>
  <sortState ref="N16:P17">
    <sortCondition ref="P15:P17"/>
  </sortState>
  <tableColumns count="3">
    <tableColumn id="1" name="CLUB" dataDxfId="821"/>
    <tableColumn id="2" name="TOTAL" dataDxfId="820">
      <calculatedColumnFormula>E13</calculatedColumnFormula>
    </tableColumn>
    <tableColumn id="3" name="POS" dataDxfId="819">
      <calculatedColumnFormula>SUMPRODUCT((O$16:O$17&gt;O16)/COUNTIF(O$16:O$17,O$16:O$17&amp;""))+1</calculatedColumnFormula>
    </tableColumn>
  </tableColumns>
  <tableStyleInfo name="TableStyleMedium6" showFirstColumn="0" showLastColumn="0" showRowStripes="1" showColumnStripes="0"/>
</table>
</file>

<file path=xl/tables/table10.xml><?xml version="1.0" encoding="utf-8"?>
<table xmlns="http://schemas.openxmlformats.org/spreadsheetml/2006/main" id="74" name="Table175275" displayName="Table175275" ref="N16:P20" totalsRowShown="0">
  <autoFilter ref="N16:P20"/>
  <sortState ref="N17:P19">
    <sortCondition ref="P18:P21"/>
  </sortState>
  <tableColumns count="3">
    <tableColumn id="1" name="CLUB" dataDxfId="710"/>
    <tableColumn id="2" name="TOTAL" dataDxfId="709">
      <calculatedColumnFormula>F14</calculatedColumnFormula>
    </tableColumn>
    <tableColumn id="3" name="POS" dataDxfId="708">
      <calculatedColumnFormula>SUMPRODUCT((O$17:O$20&gt;O17)/COUNTIF(O$17:O$20,O$17:O$20&amp;""))+1</calculatedColumnFormula>
    </tableColumn>
  </tableColumns>
  <tableStyleInfo name="TableStyleMedium4" showFirstColumn="0" showLastColumn="0" showRowStripes="1" showColumnStripes="0"/>
</table>
</file>

<file path=xl/tables/table11.xml><?xml version="1.0" encoding="utf-8"?>
<table xmlns="http://schemas.openxmlformats.org/spreadsheetml/2006/main" id="75" name="Table3512131424395476" displayName="Table3512131424395476" ref="U6:AB7" totalsRowShown="0" headerRowDxfId="698" headerRowBorderDxfId="697" tableBorderDxfId="696" totalsRowBorderDxfId="695">
  <autoFilter ref="U6:AB7"/>
  <sortState ref="U7:AB61">
    <sortCondition ref="AB6:AB61"/>
  </sortState>
  <tableColumns count="8">
    <tableColumn id="1" name="CLUB" dataDxfId="694"/>
    <tableColumn id="2" name="NAME" dataDxfId="693"/>
    <tableColumn id="3" name="Floor" dataDxfId="692">
      <calculatedColumnFormula>C8</calculatedColumnFormula>
    </tableColumn>
    <tableColumn id="4" name="pos" dataDxfId="691">
      <calculatedColumnFormula>SUMPRODUCT((W$7:W$7&gt;W7)/COUNTIF(W$7:W$7,W$7:W$7&amp;""))+1</calculatedColumnFormula>
    </tableColumn>
    <tableColumn id="5" name="Vault" dataDxfId="690">
      <calculatedColumnFormula>D8</calculatedColumnFormula>
    </tableColumn>
    <tableColumn id="6" name="pos2" dataDxfId="689">
      <calculatedColumnFormula>SUMPRODUCT((Y$7:Y$7&gt;Y7)/COUNTIF(Y$7:Y$7,Y$7:Y$7&amp;""))+1</calculatedColumnFormula>
    </tableColumn>
    <tableColumn id="7" name="TOTAL" dataDxfId="688">
      <calculatedColumnFormula>SUM(Table3512131424395476[[#This Row],[Floor]],Table3512131424395476[[#This Row],[Vault]])</calculatedColumnFormula>
    </tableColumn>
    <tableColumn id="8" name="pos3" dataDxfId="687">
      <calculatedColumnFormula>SUMPRODUCT((AA$7:AA$7&gt;AA7)/COUNTIF(AA$7:AA$7,AA$7:AA$7&amp;""))+1</calculatedColumnFormula>
    </tableColumn>
  </tableColumns>
  <tableStyleInfo name="TableStyleMedium6" showFirstColumn="0" showLastColumn="0" showRowStripes="1" showColumnStripes="0"/>
</table>
</file>

<file path=xl/tables/table12.xml><?xml version="1.0" encoding="utf-8"?>
<table xmlns="http://schemas.openxmlformats.org/spreadsheetml/2006/main" id="76" name="Table1949477" displayName="Table1949477" ref="N26:P31" totalsRowShown="0">
  <autoFilter ref="N26:P31"/>
  <sortState ref="N27:P42">
    <sortCondition ref="P65:P81"/>
  </sortState>
  <tableColumns count="3">
    <tableColumn id="1" name="CLUB" dataDxfId="668"/>
    <tableColumn id="2" name="TOTAL" dataDxfId="667">
      <calculatedColumnFormula>E14</calculatedColumnFormula>
    </tableColumn>
    <tableColumn id="3" name="POS" dataDxfId="666">
      <calculatedColumnFormula>SUMPRODUCT((O$27:O$31&gt;O27)/COUNTIF(O$27:O$31,O$27:O$31&amp;""))+1</calculatedColumnFormula>
    </tableColumn>
  </tableColumns>
  <tableStyleInfo name="TableStyleMedium5" showFirstColumn="0" showLastColumn="0" showRowStripes="1" showColumnStripes="0"/>
</table>
</file>

<file path=xl/tables/table13.xml><?xml version="1.0" encoding="utf-8"?>
<table xmlns="http://schemas.openxmlformats.org/spreadsheetml/2006/main" id="77" name="Table351550578" displayName="Table351550578" ref="U6:AB35" totalsRowShown="0" headerRowDxfId="665" headerRowBorderDxfId="664" tableBorderDxfId="663" totalsRowBorderDxfId="662">
  <autoFilter ref="U6:AB35"/>
  <sortState ref="U7:AB107">
    <sortCondition ref="AB6:AB107"/>
  </sortState>
  <tableColumns count="8">
    <tableColumn id="9" name="CLUB2" dataDxfId="661"/>
    <tableColumn id="10" name="NAME3" dataDxfId="660"/>
    <tableColumn id="11" name="Floor4" dataDxfId="659">
      <calculatedColumnFormula>C8</calculatedColumnFormula>
    </tableColumn>
    <tableColumn id="12" name="pos5" dataDxfId="658">
      <calculatedColumnFormula>SUMPRODUCT((W$7:W$35&gt;W7)/COUNTIF(W$7:W$35,W$7:W$35&amp;""))+1</calculatedColumnFormula>
    </tableColumn>
    <tableColumn id="13" name="Vault6" dataDxfId="657"/>
    <tableColumn id="14" name="pos27" dataDxfId="656">
      <calculatedColumnFormula>SUMPRODUCT((Y$7:Y$35&gt;Y7)/COUNTIF(Y$7:Y$35,Y$7:Y$35&amp;""))+1</calculatedColumnFormula>
    </tableColumn>
    <tableColumn id="15" name="TOTAL8" dataDxfId="655">
      <calculatedColumnFormula>SUM(Table351550578[[#This Row],[Floor4]],Table351550578[[#This Row],[Vault6]])</calculatedColumnFormula>
    </tableColumn>
    <tableColumn id="16" name="pos39" dataDxfId="654">
      <calculatedColumnFormula>SUMPRODUCT((AA$7:AA$35&gt;AA7)/COUNTIF(AA$7:AA$35,AA$7:AA$35&amp;""))+1</calculatedColumnFormula>
    </tableColumn>
  </tableColumns>
  <tableStyleInfo name="TableStyleMedium5" showFirstColumn="0" showLastColumn="0" showRowStripes="1" showColumnStripes="0"/>
</table>
</file>

<file path=xl/tables/table14.xml><?xml version="1.0" encoding="utf-8"?>
<table xmlns="http://schemas.openxmlformats.org/spreadsheetml/2006/main" id="78" name="Table35121314243979" displayName="Table35121314243979" ref="U6:AB7" totalsRowShown="0" headerRowDxfId="644" headerRowBorderDxfId="643" tableBorderDxfId="642" totalsRowBorderDxfId="641">
  <autoFilter ref="U6:AB7"/>
  <sortState ref="U7:AB61">
    <sortCondition ref="AB6:AB61"/>
  </sortState>
  <tableColumns count="8">
    <tableColumn id="1" name="CLUB" dataDxfId="640"/>
    <tableColumn id="2" name="NAME" dataDxfId="639"/>
    <tableColumn id="3" name="Floor" dataDxfId="638">
      <calculatedColumnFormula>C8</calculatedColumnFormula>
    </tableColumn>
    <tableColumn id="4" name="pos" dataDxfId="637">
      <calculatedColumnFormula>SUMPRODUCT((W$7:W$7&gt;W7)/COUNTIF(W$7:W$7,W$7:W$7&amp;""))+1</calculatedColumnFormula>
    </tableColumn>
    <tableColumn id="5" name="Vault" dataDxfId="636">
      <calculatedColumnFormula>D8</calculatedColumnFormula>
    </tableColumn>
    <tableColumn id="6" name="pos2" dataDxfId="635">
      <calculatedColumnFormula>SUMPRODUCT((Y$7:Y$7&gt;Y7)/COUNTIF(Y$7:Y$7,Y$7:Y$7&amp;""))+1</calculatedColumnFormula>
    </tableColumn>
    <tableColumn id="7" name="TOTAL" dataDxfId="634">
      <calculatedColumnFormula>SUM(Table35121314243979[[#This Row],[Floor]],Table35121314243979[[#This Row],[Vault]])</calculatedColumnFormula>
    </tableColumn>
    <tableColumn id="8" name="pos3" dataDxfId="633">
      <calculatedColumnFormula>SUMPRODUCT((AA$7:AA$7&gt;AA7)/COUNTIF(AA$7:AA$7,AA$7:AA$7&amp;""))+1</calculatedColumnFormula>
    </tableColumn>
  </tableColumns>
  <tableStyleInfo name="TableStyleMedium6" showFirstColumn="0" showLastColumn="0" showRowStripes="1" showColumnStripes="0"/>
</table>
</file>

<file path=xl/tables/table15.xml><?xml version="1.0" encoding="utf-8"?>
<table xmlns="http://schemas.openxmlformats.org/spreadsheetml/2006/main" id="79" name="Table19494680" displayName="Table19494680" ref="N14:P16" totalsRowShown="0">
  <autoFilter ref="N14:P16"/>
  <sortState ref="N15:P30">
    <sortCondition ref="P65:P81"/>
  </sortState>
  <tableColumns count="3">
    <tableColumn id="1" name="CLUB" dataDxfId="614"/>
    <tableColumn id="2" name="TOTAL" dataDxfId="613">
      <calculatedColumnFormula>K13</calculatedColumnFormula>
    </tableColumn>
    <tableColumn id="3" name="POS" dataDxfId="612">
      <calculatedColumnFormula>SUMPRODUCT((O$15:O$16&gt;O15)/COUNTIF(O$15:O$16,O$15:O$16&amp;""))+1</calculatedColumnFormula>
    </tableColumn>
  </tableColumns>
  <tableStyleInfo name="TableStyleMedium5" showFirstColumn="0" showLastColumn="0" showRowStripes="1" showColumnStripes="0"/>
</table>
</file>

<file path=xl/tables/table16.xml><?xml version="1.0" encoding="utf-8"?>
<table xmlns="http://schemas.openxmlformats.org/spreadsheetml/2006/main" id="80" name="Table3515505781" displayName="Table3515505781" ref="U6:AB22" totalsRowShown="0" headerRowDxfId="611" headerRowBorderDxfId="610" tableBorderDxfId="609" totalsRowBorderDxfId="608">
  <autoFilter ref="U6:AB22"/>
  <sortState ref="U7:AB107">
    <sortCondition ref="AB6:AB107"/>
  </sortState>
  <tableColumns count="8">
    <tableColumn id="9" name="CLUB2" dataDxfId="607"/>
    <tableColumn id="10" name="NAME3" dataDxfId="606"/>
    <tableColumn id="11" name="Floor4" dataDxfId="605">
      <calculatedColumnFormula>C19</calculatedColumnFormula>
    </tableColumn>
    <tableColumn id="12" name="pos5" dataDxfId="604">
      <calculatedColumnFormula>SUMPRODUCT((W$7:W$22&gt;W7)/COUNTIF(W$7:W$22,W$7:W$22&amp;""))+1</calculatedColumnFormula>
    </tableColumn>
    <tableColumn id="13" name="Vault6" dataDxfId="603"/>
    <tableColumn id="14" name="pos27" dataDxfId="602">
      <calculatedColumnFormula>SUMPRODUCT((Y$7:Y$22&gt;Y7)/COUNTIF(Y$7:Y$22,Y$7:Y$22&amp;""))+1</calculatedColumnFormula>
    </tableColumn>
    <tableColumn id="15" name="TOTAL8" dataDxfId="601">
      <calculatedColumnFormula>SUM(Table3515505781[[#This Row],[Floor4]],Table3515505781[[#This Row],[Vault6]])</calculatedColumnFormula>
    </tableColumn>
    <tableColumn id="16" name="pos39" dataDxfId="600">
      <calculatedColumnFormula>SUMPRODUCT((AA$7:AA$22&gt;AA7)/COUNTIF(AA$7:AA$22,AA$7:AA$22&amp;""))+1</calculatedColumnFormula>
    </tableColumn>
  </tableColumns>
  <tableStyleInfo name="TableStyleMedium5" showFirstColumn="0" showLastColumn="0" showRowStripes="1" showColumnStripes="0"/>
</table>
</file>

<file path=xl/tables/table17.xml><?xml version="1.0" encoding="utf-8"?>
<table xmlns="http://schemas.openxmlformats.org/spreadsheetml/2006/main" id="69" name="Table19494670" displayName="Table19494670" ref="H6:J7" totalsRowShown="0">
  <autoFilter ref="H6:J7"/>
  <sortState ref="H51:J66">
    <sortCondition ref="J65:J81"/>
  </sortState>
  <tableColumns count="3">
    <tableColumn id="1" name="CLUB" dataDxfId="578"/>
    <tableColumn id="2" name="TOTAL" dataDxfId="577">
      <calculatedColumnFormula>E14</calculatedColumnFormula>
    </tableColumn>
    <tableColumn id="3" name="POS" dataDxfId="576">
      <calculatedColumnFormula>SUMPRODUCT((I$7:I$7&gt;I7)/COUNTIF(I$7:I$7,I$7:I$7&amp;""))+1</calculatedColumnFormula>
    </tableColumn>
  </tableColumns>
  <tableStyleInfo name="TableStyleMedium5" showFirstColumn="0" showLastColumn="0" showRowStripes="1" showColumnStripes="0"/>
</table>
</file>

<file path=xl/tables/table18.xml><?xml version="1.0" encoding="utf-8"?>
<table xmlns="http://schemas.openxmlformats.org/spreadsheetml/2006/main" id="70" name="Table3515505771" displayName="Table3515505771" ref="U6:AB10" totalsRowShown="0" headerRowDxfId="575" headerRowBorderDxfId="574" tableBorderDxfId="573" totalsRowBorderDxfId="572">
  <autoFilter ref="U6:AB10"/>
  <sortState ref="U7:AB107">
    <sortCondition ref="AB6:AB107"/>
  </sortState>
  <tableColumns count="8">
    <tableColumn id="9" name="CLUB2" dataDxfId="571"/>
    <tableColumn id="10" name="NAME3" dataDxfId="570"/>
    <tableColumn id="11" name="Floor4" dataDxfId="569">
      <calculatedColumnFormula>C8</calculatedColumnFormula>
    </tableColumn>
    <tableColumn id="12" name="pos5" dataDxfId="568">
      <calculatedColumnFormula>SUMPRODUCT((W$7:W$10&gt;W7)/COUNTIF(W$7:W$10,W$7:W$10&amp;""))+1</calculatedColumnFormula>
    </tableColumn>
    <tableColumn id="13" name="Vault6" dataDxfId="567">
      <calculatedColumnFormula>D8</calculatedColumnFormula>
    </tableColumn>
    <tableColumn id="14" name="pos27" dataDxfId="566">
      <calculatedColumnFormula>SUMPRODUCT((Y$7:Y$10&gt;Y7)/COUNTIF(Y$7:Y$10,Y$7:Y$10&amp;""))+1</calculatedColumnFormula>
    </tableColumn>
    <tableColumn id="15" name="TOTAL8" dataDxfId="565">
      <calculatedColumnFormula>SUM(Table3515505771[[#This Row],[Floor4]],Table3515505771[[#This Row],[Vault6]])</calculatedColumnFormula>
    </tableColumn>
    <tableColumn id="16" name="pos39" dataDxfId="564">
      <calculatedColumnFormula>SUMPRODUCT((AA$7:AA$10&gt;AA7)/COUNTIF(AA$7:AA$10,AA$7:AA$10&amp;""))+1</calculatedColumnFormula>
    </tableColumn>
  </tableColumns>
  <tableStyleInfo name="TableStyleMedium5" showFirstColumn="0" showLastColumn="0" showRowStripes="1" showColumnStripes="0"/>
</table>
</file>

<file path=xl/tables/table19.xml><?xml version="1.0" encoding="utf-8"?>
<table xmlns="http://schemas.openxmlformats.org/spreadsheetml/2006/main" id="39" name="Table1840" displayName="Table1840" ref="N17:P20" totalsRowShown="0">
  <autoFilter ref="N17:P20"/>
  <sortState ref="N18:P22">
    <sortCondition ref="P28:P33"/>
  </sortState>
  <tableColumns count="3">
    <tableColumn id="1" name="CLUB" dataDxfId="551"/>
    <tableColumn id="2" name="TOTAL" dataDxfId="550">
      <calculatedColumnFormula>E14</calculatedColumnFormula>
    </tableColumn>
    <tableColumn id="3" name="POS" dataDxfId="549">
      <calculatedColumnFormula>SUMPRODUCT((O$18:O$20&gt;O18)/COUNTIF(O$18:O$20,O$18:O$20&amp;""))+1</calculatedColumnFormula>
    </tableColumn>
  </tableColumns>
  <tableStyleInfo name="TableStyleMedium6" showFirstColumn="0" showLastColumn="0" showRowStripes="1" showColumnStripes="0"/>
</table>
</file>

<file path=xl/tables/table2.xml><?xml version="1.0" encoding="utf-8"?>
<table xmlns="http://schemas.openxmlformats.org/spreadsheetml/2006/main" id="47" name="Table351213142448" displayName="Table351213142448" ref="U6:AB25" totalsRowShown="0" headerRowDxfId="818" headerRowBorderDxfId="817" tableBorderDxfId="816" totalsRowBorderDxfId="815">
  <autoFilter ref="U6:AB25"/>
  <sortState ref="U7:AB25">
    <sortCondition ref="AB6:AB61"/>
  </sortState>
  <tableColumns count="8">
    <tableColumn id="1" name="CLUB" dataDxfId="814"/>
    <tableColumn id="2" name="NAME" dataDxfId="813"/>
    <tableColumn id="3" name="Floor" dataDxfId="812">
      <calculatedColumnFormula>C8</calculatedColumnFormula>
    </tableColumn>
    <tableColumn id="4" name="pos" dataDxfId="811">
      <calculatedColumnFormula>SUMPRODUCT((W$7:W$25&gt;W7)/COUNTIF(W$7:W$25,W$7:W$25&amp;""))+1</calculatedColumnFormula>
    </tableColumn>
    <tableColumn id="5" name="Vault" dataDxfId="810"/>
    <tableColumn id="6" name="pos2" dataDxfId="809">
      <calculatedColumnFormula>SUMPRODUCT((Y$7:Y$25&gt;Y7)/COUNTIF(Y$7:Y$25,Y$7:Y$25&amp;""))+1</calculatedColumnFormula>
    </tableColumn>
    <tableColumn id="7" name="TOTAL" dataDxfId="808">
      <calculatedColumnFormula>SUM(Table351213142448[[#This Row],[Floor]],Table351213142448[[#This Row],[Vault]])</calculatedColumnFormula>
    </tableColumn>
    <tableColumn id="8" name="pos3" dataDxfId="807">
      <calculatedColumnFormula>SUMPRODUCT((AA$7:AA$25&gt;AA7)/COUNTIF(AA$7:AA$25,AA$7:AA$25&amp;""))+1</calculatedColumnFormula>
    </tableColumn>
  </tableColumns>
  <tableStyleInfo name="TableStyleMedium6" showFirstColumn="0" showLastColumn="0" showRowStripes="1" showColumnStripes="0"/>
</table>
</file>

<file path=xl/tables/table20.xml><?xml version="1.0" encoding="utf-8"?>
<table xmlns="http://schemas.openxmlformats.org/spreadsheetml/2006/main" id="40" name="Table351213142441" displayName="Table351213142441" ref="U6:AB21" totalsRowShown="0" headerRowDxfId="548" headerRowBorderDxfId="547" tableBorderDxfId="546" totalsRowBorderDxfId="545">
  <autoFilter ref="U6:AB21"/>
  <sortState ref="U7:AB61">
    <sortCondition ref="AB6:AB61"/>
  </sortState>
  <tableColumns count="8">
    <tableColumn id="1" name="CLUB" dataDxfId="544"/>
    <tableColumn id="2" name="NAME" dataDxfId="543"/>
    <tableColumn id="3" name="Floor" dataDxfId="542">
      <calculatedColumnFormula>C19</calculatedColumnFormula>
    </tableColumn>
    <tableColumn id="4" name="pos" dataDxfId="541">
      <calculatedColumnFormula>SUMPRODUCT((W$7:W$21&gt;W7)/COUNTIF(W$7:W$21,W$7:W$21&amp;""))+1</calculatedColumnFormula>
    </tableColumn>
    <tableColumn id="5" name="Vault" dataDxfId="540"/>
    <tableColumn id="6" name="pos2" dataDxfId="539">
      <calculatedColumnFormula>SUMPRODUCT((Y$7:Y$21&gt;Y7)/COUNTIF(Y$7:Y$21,Y$7:Y$21&amp;""))+1</calculatedColumnFormula>
    </tableColumn>
    <tableColumn id="7" name="TOTAL" dataDxfId="538">
      <calculatedColumnFormula>SUM(Table351213142441[[#This Row],[Floor]],Table351213142441[[#This Row],[Vault]])</calculatedColumnFormula>
    </tableColumn>
    <tableColumn id="8" name="pos3" dataDxfId="537">
      <calculatedColumnFormula>SUMPRODUCT((AA$7:AA$21&gt;AA7)/COUNTIF(AA$7:AA$21,AA$7:AA$21&amp;""))+1</calculatedColumnFormula>
    </tableColumn>
  </tableColumns>
  <tableStyleInfo name="TableStyleMedium6" showFirstColumn="0" showLastColumn="0" showRowStripes="1" showColumnStripes="0"/>
</table>
</file>

<file path=xl/tables/table21.xml><?xml version="1.0" encoding="utf-8"?>
<table xmlns="http://schemas.openxmlformats.org/spreadsheetml/2006/main" id="7" name="Table194942736428" displayName="Table194942736428" ref="N50:P63" totalsRowShown="0">
  <autoFilter ref="N50:P63"/>
  <sortState ref="N51:P66">
    <sortCondition ref="P65:P81"/>
  </sortState>
  <tableColumns count="3">
    <tableColumn id="1" name="CLUB" dataDxfId="524"/>
    <tableColumn id="2" name="TOTAL" dataDxfId="523">
      <calculatedColumnFormula>E14</calculatedColumnFormula>
    </tableColumn>
    <tableColumn id="3" name="POS" dataDxfId="522">
      <calculatedColumnFormula>SUMPRODUCT((O$51:O$63&gt;O51)/COUNTIF(O$51:O$63,O$51:O$63&amp;""))+1</calculatedColumnFormula>
    </tableColumn>
  </tableColumns>
  <tableStyleInfo name="TableStyleMedium5" showFirstColumn="0" showLastColumn="0" showRowStripes="1" showColumnStripes="0"/>
</table>
</file>

<file path=xl/tables/table22.xml><?xml version="1.0" encoding="utf-8"?>
<table xmlns="http://schemas.openxmlformats.org/spreadsheetml/2006/main" id="9" name="Table351550535374310" displayName="Table351550535374310" ref="U6:AB79" totalsRowShown="0" headerRowDxfId="521" headerRowBorderDxfId="520" tableBorderDxfId="519" totalsRowBorderDxfId="518">
  <autoFilter ref="U6:AB79"/>
  <sortState ref="U7:AB107">
    <sortCondition ref="AB6:AB107"/>
  </sortState>
  <tableColumns count="8">
    <tableColumn id="9" name="CLUB2" dataDxfId="517"/>
    <tableColumn id="10" name="NAME3" dataDxfId="516"/>
    <tableColumn id="11" name="Floor4" dataDxfId="515">
      <calculatedColumnFormula>C8</calculatedColumnFormula>
    </tableColumn>
    <tableColumn id="12" name="pos5" dataDxfId="514">
      <calculatedColumnFormula>SUMPRODUCT((W$7:W$79&gt;W7)/COUNTIF(W$7:W$79,W$7:W$79&amp;""))+1</calculatedColumnFormula>
    </tableColumn>
    <tableColumn id="13" name="Vault6" dataDxfId="513"/>
    <tableColumn id="14" name="pos27" dataDxfId="512">
      <calculatedColumnFormula>SUMPRODUCT((Y$7:Y$79&gt;Y7)/COUNTIF(Y$7:Y$79,Y$7:Y$79&amp;""))+1</calculatedColumnFormula>
    </tableColumn>
    <tableColumn id="15" name="TOTAL8" dataDxfId="511">
      <calculatedColumnFormula>SUM(Table351550535374310[[#This Row],[Floor4]],Table351550535374310[[#This Row],[Vault6]])</calculatedColumnFormula>
    </tableColumn>
    <tableColumn id="16" name="pos39" dataDxfId="510">
      <calculatedColumnFormula>SUMPRODUCT((AA$7:AA$79&gt;AA7)/COUNTIF(AA$7:AA$79,AA$7:AA$79&amp;""))+1</calculatedColumnFormula>
    </tableColumn>
  </tableColumns>
  <tableStyleInfo name="TableStyleMedium5" showFirstColumn="0" showLastColumn="0" showRowStripes="1" showColumnStripes="0"/>
</table>
</file>

<file path=xl/tables/table23.xml><?xml version="1.0" encoding="utf-8"?>
<table xmlns="http://schemas.openxmlformats.org/spreadsheetml/2006/main" id="43" name="Table1844" displayName="Table1844" ref="N17:P20" totalsRowShown="0">
  <autoFilter ref="N17:P20"/>
  <sortState ref="N40:P44">
    <sortCondition ref="P28:P33"/>
  </sortState>
  <tableColumns count="3">
    <tableColumn id="1" name="CLUB" dataDxfId="497"/>
    <tableColumn id="2" name="TOTAL" dataDxfId="496">
      <calculatedColumnFormula>E14</calculatedColumnFormula>
    </tableColumn>
    <tableColumn id="3" name="POS" dataDxfId="495">
      <calculatedColumnFormula>SUMPRODUCT((O$18:O$20&gt;O18)/COUNTIF(O$18:O$20,O$18:O$20&amp;""))+1</calculatedColumnFormula>
    </tableColumn>
  </tableColumns>
  <tableStyleInfo name="TableStyleMedium6" showFirstColumn="0" showLastColumn="0" showRowStripes="1" showColumnStripes="0"/>
</table>
</file>

<file path=xl/tables/table24.xml><?xml version="1.0" encoding="utf-8"?>
<table xmlns="http://schemas.openxmlformats.org/spreadsheetml/2006/main" id="44" name="Table351213142445" displayName="Table351213142445" ref="U6:AB33" totalsRowShown="0" headerRowDxfId="494" headerRowBorderDxfId="493" tableBorderDxfId="492" totalsRowBorderDxfId="491">
  <autoFilter ref="U6:AB33"/>
  <sortState ref="U7:AB61">
    <sortCondition ref="AB6:AB61"/>
  </sortState>
  <tableColumns count="8">
    <tableColumn id="1" name="CLUB" dataDxfId="490"/>
    <tableColumn id="2" name="NAME" dataDxfId="489"/>
    <tableColumn id="3" name="Floor" dataDxfId="488">
      <calculatedColumnFormula>C19</calculatedColumnFormula>
    </tableColumn>
    <tableColumn id="4" name="pos" dataDxfId="487">
      <calculatedColumnFormula>SUMPRODUCT((W$7:W$33&gt;W7)/COUNTIF(W$7:W$33,W$7:W$33&amp;""))+1</calculatedColumnFormula>
    </tableColumn>
    <tableColumn id="5" name="Vault" dataDxfId="486"/>
    <tableColumn id="6" name="pos2" dataDxfId="485">
      <calculatedColumnFormula>SUMPRODUCT((Y$7:Y$33&gt;Y7)/COUNTIF(Y$7:Y$33,Y$7:Y$33&amp;""))+1</calculatedColumnFormula>
    </tableColumn>
    <tableColumn id="7" name="TOTAL" dataDxfId="484">
      <calculatedColumnFormula>SUM(Table351213142445[[#This Row],[Floor]],Table351213142445[[#This Row],[Vault]])</calculatedColumnFormula>
    </tableColumn>
    <tableColumn id="8" name="pos3" dataDxfId="483">
      <calculatedColumnFormula>SUMPRODUCT((AA$7:AA$33&gt;AA7)/COUNTIF(AA$7:AA$33,AA$7:AA$33&amp;""))+1</calculatedColumnFormula>
    </tableColumn>
  </tableColumns>
  <tableStyleInfo name="TableStyleMedium6" showFirstColumn="0" showLastColumn="0" showRowStripes="1" showColumnStripes="0"/>
</table>
</file>

<file path=xl/tables/table25.xml><?xml version="1.0" encoding="utf-8"?>
<table xmlns="http://schemas.openxmlformats.org/spreadsheetml/2006/main" id="10" name="Table19494273611" displayName="Table19494273611" ref="N72:P92" totalsRowShown="0">
  <autoFilter ref="N72:P92"/>
  <sortState ref="N73:P88">
    <sortCondition ref="P65:P81"/>
  </sortState>
  <tableColumns count="3">
    <tableColumn id="1" name="CLUB" dataDxfId="470"/>
    <tableColumn id="2" name="TOTAL" dataDxfId="469">
      <calculatedColumnFormula>E14</calculatedColumnFormula>
    </tableColumn>
    <tableColumn id="3" name="POS" dataDxfId="468">
      <calculatedColumnFormula>SUMPRODUCT((O$73:O$92&gt;O73)/COUNTIF(O$73:O$92,O$73:O$92&amp;""))+1</calculatedColumnFormula>
    </tableColumn>
  </tableColumns>
  <tableStyleInfo name="TableStyleMedium5" showFirstColumn="0" showLastColumn="0" showRowStripes="1" showColumnStripes="0"/>
</table>
</file>

<file path=xl/tables/table26.xml><?xml version="1.0" encoding="utf-8"?>
<table xmlns="http://schemas.openxmlformats.org/spreadsheetml/2006/main" id="15" name="Table3515505353716" displayName="Table3515505353716" ref="U6:AB114" totalsRowShown="0" headerRowDxfId="467" headerRowBorderDxfId="466" tableBorderDxfId="465" totalsRowBorderDxfId="464">
  <autoFilter ref="U6:AB114"/>
  <sortState ref="U7:AB107">
    <sortCondition ref="AB6:AB107"/>
  </sortState>
  <tableColumns count="8">
    <tableColumn id="9" name="CLUB2" dataDxfId="463"/>
    <tableColumn id="10" name="NAME3" dataDxfId="462"/>
    <tableColumn id="11" name="Floor4" dataDxfId="461">
      <calculatedColumnFormula>C8</calculatedColumnFormula>
    </tableColumn>
    <tableColumn id="12" name="pos5" dataDxfId="460">
      <calculatedColumnFormula>SUMPRODUCT((W$7:W$114&gt;W7)/COUNTIF(W$7:W$114,W$7:W$114&amp;""))+1</calculatedColumnFormula>
    </tableColumn>
    <tableColumn id="13" name="Vault6" dataDxfId="459"/>
    <tableColumn id="14" name="pos27" dataDxfId="458">
      <calculatedColumnFormula>SUMPRODUCT((Y$7:Y$114&gt;Y7)/COUNTIF(Y$7:Y$114,Y$7:Y$114&amp;""))+1</calculatedColumnFormula>
    </tableColumn>
    <tableColumn id="15" name="TOTAL8" dataDxfId="457">
      <calculatedColumnFormula>SUM(Table3515505353716[[#This Row],[Floor4]],Table3515505353716[[#This Row],[Vault6]])</calculatedColumnFormula>
    </tableColumn>
    <tableColumn id="16" name="pos39" dataDxfId="456">
      <calculatedColumnFormula>SUMPRODUCT((AA$7:AA$114&gt;AA7)/COUNTIF(AA$7:AA$114,AA$7:AA$114&amp;""))+1</calculatedColumnFormula>
    </tableColumn>
  </tableColumns>
  <tableStyleInfo name="TableStyleMedium5" showFirstColumn="0" showLastColumn="0" showRowStripes="1" showColumnStripes="0"/>
</table>
</file>

<file path=xl/tables/table27.xml><?xml version="1.0" encoding="utf-8"?>
<table xmlns="http://schemas.openxmlformats.org/spreadsheetml/2006/main" id="50" name="Table17521451" displayName="Table17521451" ref="N16:Q19" totalsRowShown="0">
  <autoFilter ref="N16:Q19"/>
  <sortState ref="N17:P19">
    <sortCondition ref="P18:P21"/>
  </sortState>
  <tableColumns count="4">
    <tableColumn id="1" name="CLUB" dataDxfId="446"/>
    <tableColumn id="2" name="TOTAL" dataDxfId="445">
      <calculatedColumnFormula>F14</calculatedColumnFormula>
    </tableColumn>
    <tableColumn id="3" name="POS" dataDxfId="444">
      <calculatedColumnFormula>SUMPRODUCT((O$17:O$18&gt;O17)/COUNTIF(O$17:O$18,O$17:O$18&amp;""))+1</calculatedColumnFormula>
    </tableColumn>
    <tableColumn id="4" name="Column1"/>
  </tableColumns>
  <tableStyleInfo name="TableStyleMedium4" showFirstColumn="0" showLastColumn="0" showRowStripes="1" showColumnStripes="0"/>
</table>
</file>

<file path=xl/tables/table28.xml><?xml version="1.0" encoding="utf-8"?>
<table xmlns="http://schemas.openxmlformats.org/spreadsheetml/2006/main" id="65" name="Table184466" displayName="Table184466" ref="H6:J7" totalsRowShown="0">
  <autoFilter ref="H6:J7"/>
  <sortState ref="H7:J11">
    <sortCondition ref="J28:J33"/>
  </sortState>
  <tableColumns count="3">
    <tableColumn id="1" name="CLUB" dataDxfId="431"/>
    <tableColumn id="2" name="TOTAL" dataDxfId="430">
      <calculatedColumnFormula>E14</calculatedColumnFormula>
    </tableColumn>
    <tableColumn id="3" name="POS" dataDxfId="429">
      <calculatedColumnFormula>SUMPRODUCT((I$7:I$7&gt;I7)/COUNTIF(I$7:I$7,I$7:I$7&amp;""))+1</calculatedColumnFormula>
    </tableColumn>
  </tableColumns>
  <tableStyleInfo name="TableStyleMedium6" showFirstColumn="0" showLastColumn="0" showRowStripes="1" showColumnStripes="0"/>
</table>
</file>

<file path=xl/tables/table29.xml><?xml version="1.0" encoding="utf-8"?>
<table xmlns="http://schemas.openxmlformats.org/spreadsheetml/2006/main" id="66" name="Table35121314244567" displayName="Table35121314244567" ref="U6:AB17" totalsRowShown="0" headerRowDxfId="428" headerRowBorderDxfId="427" tableBorderDxfId="426" totalsRowBorderDxfId="425">
  <autoFilter ref="U6:AB17"/>
  <sortState ref="U7:AB61">
    <sortCondition ref="AB6:AB61"/>
  </sortState>
  <tableColumns count="8">
    <tableColumn id="1" name="CLUB" dataDxfId="424"/>
    <tableColumn id="2" name="NAME" dataDxfId="423"/>
    <tableColumn id="3" name="Floor" dataDxfId="422">
      <calculatedColumnFormula>C8</calculatedColumnFormula>
    </tableColumn>
    <tableColumn id="4" name="pos" dataDxfId="421">
      <calculatedColumnFormula>SUMPRODUCT((W$7:W$17&gt;W7)/COUNTIF(W$7:W$17,W$7:W$17&amp;""))+1</calculatedColumnFormula>
    </tableColumn>
    <tableColumn id="5" name="Vault" dataDxfId="420"/>
    <tableColumn id="6" name="pos2" dataDxfId="419">
      <calculatedColumnFormula>SUMPRODUCT((Y$7:Y$17&gt;Y7)/COUNTIF(Y$7:Y$17,Y$7:Y$17&amp;""))+1</calculatedColumnFormula>
    </tableColumn>
    <tableColumn id="7" name="TOTAL" dataDxfId="418">
      <calculatedColumnFormula>SUM(Table35121314244567[[#This Row],[Floor]],Table35121314244567[[#This Row],[Vault]])</calculatedColumnFormula>
    </tableColumn>
    <tableColumn id="8" name="pos3" dataDxfId="417">
      <calculatedColumnFormula>SUMPRODUCT((AA$7:AA$17&gt;AA7)/COUNTIF(AA$7:AA$17,AA$7:AA$17&amp;""))+1</calculatedColumnFormula>
    </tableColumn>
  </tableColumns>
  <tableStyleInfo name="TableStyleMedium6" showFirstColumn="0" showLastColumn="0" showRowStripes="1" showColumnStripes="0"/>
</table>
</file>

<file path=xl/tables/table3.xml><?xml version="1.0" encoding="utf-8"?>
<table xmlns="http://schemas.openxmlformats.org/spreadsheetml/2006/main" id="48" name="Table35155049" displayName="Table35155049" ref="U6:AB106" totalsRowShown="0" headerRowDxfId="794" headerRowBorderDxfId="793" tableBorderDxfId="792" totalsRowBorderDxfId="791">
  <autoFilter ref="U6:AB106"/>
  <sortState ref="U7:AB107">
    <sortCondition ref="AB6:AB107"/>
  </sortState>
  <tableColumns count="8">
    <tableColumn id="9" name="CLUB2" dataDxfId="790"/>
    <tableColumn id="10" name="NAME3" dataDxfId="789"/>
    <tableColumn id="11" name="Floor4" dataDxfId="788">
      <calculatedColumnFormula>C8</calculatedColumnFormula>
    </tableColumn>
    <tableColumn id="12" name="pos5" dataDxfId="787">
      <calculatedColumnFormula>SUMPRODUCT((W$7:W$106&gt;W7)/COUNTIF(W$7:W$106,W$7:W$106&amp;""))+1</calculatedColumnFormula>
    </tableColumn>
    <tableColumn id="13" name="Vault6" dataDxfId="786"/>
    <tableColumn id="14" name="pos27" dataDxfId="785">
      <calculatedColumnFormula>SUMPRODUCT((Y$7:Y$106&gt;Y7)/COUNTIF(Y$7:Y$106,Y$7:Y$106&amp;""))+1</calculatedColumnFormula>
    </tableColumn>
    <tableColumn id="15" name="TOTAL8" dataDxfId="784">
      <calculatedColumnFormula>SUM(Table35155049[[#This Row],[Floor4]],Table35155049[[#This Row],[Vault6]])</calculatedColumnFormula>
    </tableColumn>
    <tableColumn id="16" name="pos39" dataDxfId="783">
      <calculatedColumnFormula>SUMPRODUCT((AA$7:AA$106&gt;AA7)/COUNTIF(AA$7:AA$106,AA$7:AA$106&amp;""))+1</calculatedColumnFormula>
    </tableColumn>
  </tableColumns>
  <tableStyleInfo name="TableStyleMedium5" showFirstColumn="0" showLastColumn="0" showRowStripes="1" showColumnStripes="0"/>
</table>
</file>

<file path=xl/tables/table30.xml><?xml version="1.0" encoding="utf-8"?>
<table xmlns="http://schemas.openxmlformats.org/spreadsheetml/2006/main" id="16" name="Table194942717" displayName="Table194942717" ref="N50:P62" totalsRowShown="0">
  <autoFilter ref="N50:P62"/>
  <sortState ref="N51:P66">
    <sortCondition ref="P65:P81"/>
  </sortState>
  <tableColumns count="3">
    <tableColumn id="1" name="CLUB" dataDxfId="404"/>
    <tableColumn id="2" name="TOTAL" dataDxfId="403">
      <calculatedColumnFormula>E14</calculatedColumnFormula>
    </tableColumn>
    <tableColumn id="3" name="POS" dataDxfId="402">
      <calculatedColumnFormula>SUMPRODUCT((O$51:O$62&gt;O51)/COUNTIF(O$51:O$62,O$51:O$62&amp;""))+1</calculatedColumnFormula>
    </tableColumn>
  </tableColumns>
  <tableStyleInfo name="TableStyleMedium5" showFirstColumn="0" showLastColumn="0" showRowStripes="1" showColumnStripes="0"/>
</table>
</file>

<file path=xl/tables/table31.xml><?xml version="1.0" encoding="utf-8"?>
<table xmlns="http://schemas.openxmlformats.org/spreadsheetml/2006/main" id="17" name="Table35155053518" displayName="Table35155053518" ref="U6:AB78" totalsRowShown="0" headerRowDxfId="401" headerRowBorderDxfId="400" tableBorderDxfId="399" totalsRowBorderDxfId="398">
  <autoFilter ref="U6:AB78"/>
  <sortState ref="U7:AB107">
    <sortCondition ref="AB6:AB107"/>
  </sortState>
  <tableColumns count="8">
    <tableColumn id="9" name="CLUB2" dataDxfId="397"/>
    <tableColumn id="10" name="NAME3" dataDxfId="396"/>
    <tableColumn id="11" name="Floor4" dataDxfId="395">
      <calculatedColumnFormula>C8</calculatedColumnFormula>
    </tableColumn>
    <tableColumn id="12" name="pos5" dataDxfId="394">
      <calculatedColumnFormula>SUMPRODUCT((W$7:W$73&gt;W7)/COUNTIF(W$7:W$73,W$7:W$73&amp;""))+1</calculatedColumnFormula>
    </tableColumn>
    <tableColumn id="13" name="Vault6" dataDxfId="393"/>
    <tableColumn id="14" name="pos27" dataDxfId="392">
      <calculatedColumnFormula>SUMPRODUCT((Y$7:Y$73&gt;Y7)/COUNTIF(Y$7:Y$73,Y$7:Y$73&amp;""))+1</calculatedColumnFormula>
    </tableColumn>
    <tableColumn id="15" name="TOTAL8" dataDxfId="391">
      <calculatedColumnFormula>SUM(Table35155053518[[#This Row],[Floor4]],Table35155053518[[#This Row],[Vault6]])</calculatedColumnFormula>
    </tableColumn>
    <tableColumn id="16" name="pos39" dataDxfId="390">
      <calculatedColumnFormula>SUMPRODUCT((AA$7:AA$73&gt;AA7)/COUNTIF(AA$7:AA$73,AA$7:AA$73&amp;""))+1</calculatedColumnFormula>
    </tableColumn>
  </tableColumns>
  <tableStyleInfo name="TableStyleMedium5" showFirstColumn="0" showLastColumn="0" showRowStripes="1" showColumnStripes="0"/>
</table>
</file>

<file path=xl/tables/table32.xml><?xml version="1.0" encoding="utf-8"?>
<table xmlns="http://schemas.openxmlformats.org/spreadsheetml/2006/main" id="56" name="Table17521457" displayName="Table17521457" ref="Y6:AA8" totalsRowShown="0">
  <autoFilter ref="Y6:AA8"/>
  <sortState ref="Y7:AA9">
    <sortCondition ref="AA18:AA21"/>
  </sortState>
  <tableColumns count="3">
    <tableColumn id="1" name="CLUB" dataDxfId="383"/>
    <tableColumn id="2" name="TOTAL" dataDxfId="382">
      <calculatedColumnFormula>Q13</calculatedColumnFormula>
    </tableColumn>
    <tableColumn id="3" name="POS" dataDxfId="381">
      <calculatedColumnFormula>SUMPRODUCT((Z$7:Z$8&gt;Z7)/COUNTIF(Z$7:Z$8,Z$7:Z$8&amp;""))+1</calculatedColumnFormula>
    </tableColumn>
  </tableColumns>
  <tableStyleInfo name="TableStyleMedium4" showFirstColumn="0" showLastColumn="0" showRowStripes="1" showColumnStripes="0"/>
</table>
</file>

<file path=xl/tables/table33.xml><?xml version="1.0" encoding="utf-8"?>
<table xmlns="http://schemas.openxmlformats.org/spreadsheetml/2006/main" id="59" name="Table184460" displayName="Table184460" ref="N6:P8" totalsRowShown="0">
  <autoFilter ref="N6:P8"/>
  <sortState ref="N7:P11">
    <sortCondition ref="P28:P33"/>
  </sortState>
  <tableColumns count="3">
    <tableColumn id="1" name="CLUB" dataDxfId="368"/>
    <tableColumn id="2" name="TOTAL" dataDxfId="367">
      <calculatedColumnFormula>K13</calculatedColumnFormula>
    </tableColumn>
    <tableColumn id="3" name="POS" dataDxfId="366">
      <calculatedColumnFormula>SUMPRODUCT((O$7:O$8&gt;O7)/COUNTIF(O$7:O$8,O$7:O$8&amp;""))+1</calculatedColumnFormula>
    </tableColumn>
  </tableColumns>
  <tableStyleInfo name="TableStyleMedium6" showFirstColumn="0" showLastColumn="0" showRowStripes="1" showColumnStripes="0"/>
</table>
</file>

<file path=xl/tables/table34.xml><?xml version="1.0" encoding="utf-8"?>
<table xmlns="http://schemas.openxmlformats.org/spreadsheetml/2006/main" id="60" name="Table35121314244561" displayName="Table35121314244561" ref="U6:AB18" totalsRowShown="0" headerRowDxfId="365" headerRowBorderDxfId="364" tableBorderDxfId="363" totalsRowBorderDxfId="362">
  <autoFilter ref="U6:AB18"/>
  <sortState ref="U7:AB61">
    <sortCondition ref="AB6:AB61"/>
  </sortState>
  <tableColumns count="8">
    <tableColumn id="1" name="CLUB" dataDxfId="361"/>
    <tableColumn id="2" name="NAME" dataDxfId="360"/>
    <tableColumn id="3" name="Floor" dataDxfId="359">
      <calculatedColumnFormula>C8</calculatedColumnFormula>
    </tableColumn>
    <tableColumn id="4" name="pos" dataDxfId="358">
      <calculatedColumnFormula>SUMPRODUCT((W$7:W$18&gt;W7)/COUNTIF(W$7:W$18,W$7:W$18&amp;""))+1</calculatedColumnFormula>
    </tableColumn>
    <tableColumn id="5" name="Vault" dataDxfId="357"/>
    <tableColumn id="6" name="pos2" dataDxfId="356">
      <calculatedColumnFormula>SUMPRODUCT((Y$7:Y$18&gt;Y7)/COUNTIF(Y$7:Y$18,Y$7:Y$18&amp;""))+1</calculatedColumnFormula>
    </tableColumn>
    <tableColumn id="7" name="TOTAL" dataDxfId="355">
      <calculatedColumnFormula>SUM(Table35121314244561[[#This Row],[Floor]],Table35121314244561[[#This Row],[Vault]])</calculatedColumnFormula>
    </tableColumn>
    <tableColumn id="8" name="pos3" dataDxfId="354">
      <calculatedColumnFormula>SUMPRODUCT((AA$7:AA$18&gt;AA7)/COUNTIF(AA$7:AA$18,AA$7:AA$18&amp;""))+1</calculatedColumnFormula>
    </tableColumn>
  </tableColumns>
  <tableStyleInfo name="TableStyleMedium6" showFirstColumn="0" showLastColumn="0" showRowStripes="1" showColumnStripes="0"/>
</table>
</file>

<file path=xl/tables/table35.xml><?xml version="1.0" encoding="utf-8"?>
<table xmlns="http://schemas.openxmlformats.org/spreadsheetml/2006/main" id="37" name="Table194942738" displayName="Table194942738" ref="N28:P36" totalsRowShown="0">
  <autoFilter ref="N28:P36"/>
  <sortState ref="N29:P44">
    <sortCondition ref="P65:P81"/>
  </sortState>
  <tableColumns count="3">
    <tableColumn id="1" name="CLUB" dataDxfId="332"/>
    <tableColumn id="2" name="TOTAL" dataDxfId="331">
      <calculatedColumnFormula>E14</calculatedColumnFormula>
    </tableColumn>
    <tableColumn id="3" name="POS" dataDxfId="330">
      <calculatedColumnFormula>SUMPRODUCT((O$29:O$36&gt;O29)/COUNTIF(O$29:O$36,O$29:O$36&amp;""))+1</calculatedColumnFormula>
    </tableColumn>
  </tableColumns>
  <tableStyleInfo name="TableStyleMedium5" showFirstColumn="0" showLastColumn="0" showRowStripes="1" showColumnStripes="0"/>
</table>
</file>

<file path=xl/tables/table36.xml><?xml version="1.0" encoding="utf-8"?>
<table xmlns="http://schemas.openxmlformats.org/spreadsheetml/2006/main" id="38" name="Table35155053539" displayName="Table35155053539" ref="U6:AB48" totalsRowShown="0" headerRowDxfId="329" headerRowBorderDxfId="328" tableBorderDxfId="327" totalsRowBorderDxfId="326">
  <autoFilter ref="U6:AB48"/>
  <sortState ref="U7:AB107">
    <sortCondition ref="AB6:AB107"/>
  </sortState>
  <tableColumns count="8">
    <tableColumn id="9" name="CLUB2" dataDxfId="325"/>
    <tableColumn id="10" name="NAME3" dataDxfId="324"/>
    <tableColumn id="11" name="Floor4" dataDxfId="323">
      <calculatedColumnFormula>C8</calculatedColumnFormula>
    </tableColumn>
    <tableColumn id="12" name="pos5" dataDxfId="322">
      <calculatedColumnFormula>SUMPRODUCT((W$7:W$48&gt;W7)/COUNTIF(W$7:W$48,W$7:W$48&amp;""))+1</calculatedColumnFormula>
    </tableColumn>
    <tableColumn id="13" name="Vault6" dataDxfId="321"/>
    <tableColumn id="14" name="pos27" dataDxfId="320">
      <calculatedColumnFormula>SUMPRODUCT((Y$7:Y$48&gt;Y7)/COUNTIF(Y$7:Y$48,Y$7:Y$48&amp;""))+1</calculatedColumnFormula>
    </tableColumn>
    <tableColumn id="15" name="TOTAL8" dataDxfId="319">
      <calculatedColumnFormula>SUM(Table35155053539[[#This Row],[Floor4]],Table35155053539[[#This Row],[Vault6]])</calculatedColumnFormula>
    </tableColumn>
    <tableColumn id="16" name="pos39" dataDxfId="318">
      <calculatedColumnFormula>SUMPRODUCT((AA$7:AA$48&gt;AA7)/COUNTIF(AA$7:AA$48,AA$7:AA$48&amp;""))+1</calculatedColumnFormula>
    </tableColumn>
  </tableColumns>
  <tableStyleInfo name="TableStyleMedium5" showFirstColumn="0" showLastColumn="0" showRowStripes="1" showColumnStripes="0"/>
</table>
</file>

<file path=xl/tables/table37.xml><?xml version="1.0" encoding="utf-8"?>
<table xmlns="http://schemas.openxmlformats.org/spreadsheetml/2006/main" id="13" name="Table175214" displayName="Table175214" ref="N6:P7" totalsRowShown="0">
  <autoFilter ref="N6:P7"/>
  <sortState ref="N7:P9">
    <sortCondition ref="P18:P21"/>
  </sortState>
  <tableColumns count="3">
    <tableColumn id="1" name="CLUB" dataDxfId="314"/>
    <tableColumn id="2" name="TOTAL" dataDxfId="313">
      <calculatedColumnFormula>F14</calculatedColumnFormula>
    </tableColumn>
    <tableColumn id="3" name="POS" dataDxfId="312">
      <calculatedColumnFormula>SUMPRODUCT((O$7:O$7&gt;O7)/COUNTIF(O$7:O$7,O$7:O$7&amp;""))+1</calculatedColumnFormula>
    </tableColumn>
  </tableColumns>
  <tableStyleInfo name="TableStyleMedium4" showFirstColumn="0" showLastColumn="0" showRowStripes="1" showColumnStripes="0"/>
</table>
</file>

<file path=xl/tables/table38.xml><?xml version="1.0" encoding="utf-8"?>
<table xmlns="http://schemas.openxmlformats.org/spreadsheetml/2006/main" id="57" name="Table184458" displayName="Table184458" ref="N6:P8" totalsRowShown="0">
  <autoFilter ref="N6:P8"/>
  <sortState ref="N29:P33">
    <sortCondition ref="P28:P33"/>
  </sortState>
  <tableColumns count="3">
    <tableColumn id="1" name="CLUB" dataDxfId="302"/>
    <tableColumn id="2" name="TOTAL" dataDxfId="301">
      <calculatedColumnFormula>K13</calculatedColumnFormula>
    </tableColumn>
    <tableColumn id="3" name="POS" dataDxfId="300">
      <calculatedColumnFormula>SUMPRODUCT((O$7:O$8&gt;O7)/COUNTIF(O$7:O$8,O$7:O$8&amp;""))+1</calculatedColumnFormula>
    </tableColumn>
  </tableColumns>
  <tableStyleInfo name="TableStyleMedium6" showFirstColumn="0" showLastColumn="0" showRowStripes="1" showColumnStripes="0"/>
</table>
</file>

<file path=xl/tables/table39.xml><?xml version="1.0" encoding="utf-8"?>
<table xmlns="http://schemas.openxmlformats.org/spreadsheetml/2006/main" id="58" name="Table35121314244559" displayName="Table35121314244559" ref="U6:AB18" totalsRowShown="0" headerRowDxfId="299" headerRowBorderDxfId="298" tableBorderDxfId="297" totalsRowBorderDxfId="296">
  <autoFilter ref="U6:AB18"/>
  <sortState ref="U7:AB61">
    <sortCondition ref="AB6:AB61"/>
  </sortState>
  <tableColumns count="8">
    <tableColumn id="1" name="CLUB" dataDxfId="295"/>
    <tableColumn id="2" name="NAME" dataDxfId="294"/>
    <tableColumn id="3" name="Floor" dataDxfId="293">
      <calculatedColumnFormula>C8</calculatedColumnFormula>
    </tableColumn>
    <tableColumn id="4" name="pos" dataDxfId="292">
      <calculatedColumnFormula>SUMPRODUCT((W$7:W$18&gt;W7)/COUNTIF(W$7:W$18,W$7:W$18&amp;""))+1</calculatedColumnFormula>
    </tableColumn>
    <tableColumn id="5" name="Vault" dataDxfId="291"/>
    <tableColumn id="6" name="pos2" dataDxfId="290">
      <calculatedColumnFormula>SUMPRODUCT((Y$7:Y$18&gt;Y7)/COUNTIF(Y$7:Y$18,Y$7:Y$18&amp;""))+1</calculatedColumnFormula>
    </tableColumn>
    <tableColumn id="7" name="TOTAL" dataDxfId="289">
      <calculatedColumnFormula>SUM(Table35121314244559[[#This Row],[Floor]],Table35121314244559[[#This Row],[Vault]])</calculatedColumnFormula>
    </tableColumn>
    <tableColumn id="8" name="pos3" dataDxfId="288">
      <calculatedColumnFormula>SUMPRODUCT((AA$7:AA$18&gt;AA7)/COUNTIF(AA$7:AA$18,AA$7:AA$18&amp;""))+1</calculatedColumnFormula>
    </tableColumn>
  </tableColumns>
  <tableStyleInfo name="TableStyleMedium6" showFirstColumn="0" showLastColumn="0" showRowStripes="1" showColumnStripes="0"/>
</table>
</file>

<file path=xl/tables/table4.xml><?xml version="1.0" encoding="utf-8"?>
<table xmlns="http://schemas.openxmlformats.org/spreadsheetml/2006/main" id="52" name="Table19497353" displayName="Table19497353" ref="N72:P90" totalsRowShown="0">
  <autoFilter ref="N72:P90"/>
  <sortState ref="N73:P90">
    <sortCondition ref="P65:P81"/>
  </sortState>
  <tableColumns count="3">
    <tableColumn id="1" name="CLUB" dataDxfId="782"/>
    <tableColumn id="2" name="TOTAL" dataDxfId="781">
      <calculatedColumnFormula>E14</calculatedColumnFormula>
    </tableColumn>
    <tableColumn id="3" name="POS" dataDxfId="780">
      <calculatedColumnFormula>SUMPRODUCT((O$73:O$90&gt;O73)/COUNTIF(O$73:O$90,O$73:O$90&amp;""))+1</calculatedColumnFormula>
    </tableColumn>
  </tableColumns>
  <tableStyleInfo name="TableStyleMedium5" showFirstColumn="0" showLastColumn="0" showRowStripes="1" showColumnStripes="0"/>
</table>
</file>

<file path=xl/tables/table40.xml><?xml version="1.0" encoding="utf-8"?>
<table xmlns="http://schemas.openxmlformats.org/spreadsheetml/2006/main" id="11" name="Table19494612" displayName="Table19494612" ref="N17:P20" totalsRowShown="0">
  <autoFilter ref="N17:P20"/>
  <sortState ref="N51:P66">
    <sortCondition ref="P65:P81"/>
  </sortState>
  <tableColumns count="3">
    <tableColumn id="1" name="CLUB" dataDxfId="269"/>
    <tableColumn id="2" name="TOTAL" dataDxfId="268">
      <calculatedColumnFormula>E14</calculatedColumnFormula>
    </tableColumn>
    <tableColumn id="3" name="POS" dataDxfId="267">
      <calculatedColumnFormula>SUMPRODUCT((O$18:O$20&gt;O18)/COUNTIF(O$18:O$20,O$18:O$20&amp;""))+1</calculatedColumnFormula>
    </tableColumn>
  </tableColumns>
  <tableStyleInfo name="TableStyleMedium5" showFirstColumn="0" showLastColumn="0" showRowStripes="1" showColumnStripes="0"/>
</table>
</file>

<file path=xl/tables/table41.xml><?xml version="1.0" encoding="utf-8"?>
<table xmlns="http://schemas.openxmlformats.org/spreadsheetml/2006/main" id="12" name="Table3515505713" displayName="Table3515505713" ref="U6:AB27" totalsRowShown="0" headerRowDxfId="266" headerRowBorderDxfId="265" tableBorderDxfId="264" totalsRowBorderDxfId="263">
  <autoFilter ref="U6:AB27"/>
  <sortState ref="U7:AB107">
    <sortCondition ref="AB6:AB107"/>
  </sortState>
  <tableColumns count="8">
    <tableColumn id="9" name="CLUB2" dataDxfId="262"/>
    <tableColumn id="10" name="NAME3" dataDxfId="261"/>
    <tableColumn id="11" name="Floor4" dataDxfId="260">
      <calculatedColumnFormula>C8</calculatedColumnFormula>
    </tableColumn>
    <tableColumn id="12" name="pos5" dataDxfId="259">
      <calculatedColumnFormula>SUMPRODUCT((W$7:W$27&gt;W7)/COUNTIF(W$7:W$27,W$7:W$27&amp;""))+1</calculatedColumnFormula>
    </tableColumn>
    <tableColumn id="13" name="Vault6" dataDxfId="258"/>
    <tableColumn id="14" name="pos27" dataDxfId="257">
      <calculatedColumnFormula>SUMPRODUCT((Y$7:Y$27&gt;Y7)/COUNTIF(Y$7:Y$27,Y$7:Y$27&amp;""))+1</calculatedColumnFormula>
    </tableColumn>
    <tableColumn id="15" name="TOTAL8" dataDxfId="256">
      <calculatedColumnFormula>SUM(Table3515505713[[#This Row],[Floor4]],Table3515505713[[#This Row],[Vault6]])</calculatedColumnFormula>
    </tableColumn>
    <tableColumn id="16" name="pos39" dataDxfId="255">
      <calculatedColumnFormula>SUMPRODUCT((AA$7:AA$27&gt;AA7)/COUNTIF(AA$7:AA$27,AA$7:AA$27&amp;""))+1</calculatedColumnFormula>
    </tableColumn>
  </tableColumns>
  <tableStyleInfo name="TableStyleMedium5" showFirstColumn="0" showLastColumn="0" showRowStripes="1" showColumnStripes="0"/>
</table>
</file>

<file path=xl/tables/table42.xml><?xml version="1.0" encoding="utf-8"?>
<table xmlns="http://schemas.openxmlformats.org/spreadsheetml/2006/main" id="67" name="Table17521468" displayName="Table17521468" ref="Y6:AA8" totalsRowShown="0">
  <autoFilter ref="Y6:AA8"/>
  <sortState ref="Y7:AA9">
    <sortCondition ref="AA18:AA21"/>
  </sortState>
  <tableColumns count="3">
    <tableColumn id="1" name="CLUB" dataDxfId="248"/>
    <tableColumn id="2" name="TOTAL" dataDxfId="247">
      <calculatedColumnFormula>Q13</calculatedColumnFormula>
    </tableColumn>
    <tableColumn id="3" name="POS" dataDxfId="246">
      <calculatedColumnFormula>SUMPRODUCT((Z$7:Z$8&gt;Z7)/COUNTIF(Z$7:Z$8,Z$7:Z$8&amp;""))+1</calculatedColumnFormula>
    </tableColumn>
  </tableColumns>
  <tableStyleInfo name="TableStyleMedium4" showFirstColumn="0" showLastColumn="0" showRowStripes="1" showColumnStripes="0"/>
</table>
</file>

<file path=xl/tables/table43.xml><?xml version="1.0" encoding="utf-8"?>
<table xmlns="http://schemas.openxmlformats.org/spreadsheetml/2006/main" id="71" name="Table175214203472" displayName="Table175214203472" ref="N12:P13" totalsRowShown="0" headerRowBorderDxfId="242" tableBorderDxfId="241">
  <autoFilter ref="N12:P13"/>
  <tableColumns count="3">
    <tableColumn id="1" name="CLUB"/>
    <tableColumn id="2" name="TOTAL"/>
    <tableColumn id="3" name="POS" dataDxfId="240"/>
  </tableColumns>
  <tableStyleInfo name="TableStyleMedium4" showFirstColumn="0" showLastColumn="0" showRowStripes="1" showColumnStripes="0"/>
</table>
</file>

<file path=xl/tables/table44.xml><?xml version="1.0" encoding="utf-8"?>
<table xmlns="http://schemas.openxmlformats.org/spreadsheetml/2006/main" id="22" name="Table1752142023" displayName="Table1752142023" ref="N6:P7" totalsRowShown="0">
  <autoFilter ref="N6:P7"/>
  <sortState ref="N7:P9">
    <sortCondition ref="P18:P21"/>
  </sortState>
  <tableColumns count="3">
    <tableColumn id="1" name="CLUB" dataDxfId="236"/>
    <tableColumn id="2" name="TOTAL" dataDxfId="235">
      <calculatedColumnFormula>F14</calculatedColumnFormula>
    </tableColumn>
    <tableColumn id="3" name="POS" dataDxfId="234">
      <calculatedColumnFormula>SUMPRODUCT((O$7:O$7&gt;O7)/COUNTIF(O$7:O$7,O$7:O$7&amp;""))+1</calculatedColumnFormula>
    </tableColumn>
  </tableColumns>
  <tableStyleInfo name="TableStyleMedium4" showFirstColumn="0" showLastColumn="0" showRowStripes="1" showColumnStripes="0"/>
</table>
</file>

<file path=xl/tables/table45.xml><?xml version="1.0" encoding="utf-8"?>
<table xmlns="http://schemas.openxmlformats.org/spreadsheetml/2006/main" id="26" name="Table182810152127" displayName="Table182810152127" ref="N6:P8" totalsRowShown="0">
  <autoFilter ref="N6:P8"/>
  <sortState ref="N7:P11">
    <sortCondition ref="P28:P33"/>
  </sortState>
  <tableColumns count="3">
    <tableColumn id="1" name="CLUB" dataDxfId="221"/>
    <tableColumn id="2" name="TOTAL" dataDxfId="220">
      <calculatedColumnFormula>K13</calculatedColumnFormula>
    </tableColumn>
    <tableColumn id="3" name="POS" dataDxfId="219">
      <calculatedColumnFormula>SUMPRODUCT((O$7:O$8&gt;O7)/COUNTIF(O$7:O$8,O$7:O$8&amp;""))+1</calculatedColumnFormula>
    </tableColumn>
  </tableColumns>
  <tableStyleInfo name="TableStyleMedium6" showFirstColumn="0" showLastColumn="0" showRowStripes="1" showColumnStripes="0"/>
</table>
</file>

<file path=xl/tables/table46.xml><?xml version="1.0" encoding="utf-8"?>
<table xmlns="http://schemas.openxmlformats.org/spreadsheetml/2006/main" id="33" name="Table35121314243911162234" displayName="Table35121314243911162234" ref="U6:AB17" totalsRowShown="0" headerRowDxfId="218" headerRowBorderDxfId="217" tableBorderDxfId="216" totalsRowBorderDxfId="215">
  <autoFilter ref="U6:AB17"/>
  <sortState ref="U7:AB61">
    <sortCondition ref="AB6:AB61"/>
  </sortState>
  <tableColumns count="8">
    <tableColumn id="1" name="CLUB" dataDxfId="214"/>
    <tableColumn id="2" name="NAME" dataDxfId="213"/>
    <tableColumn id="3" name="Floor" dataDxfId="212">
      <calculatedColumnFormula>C8</calculatedColumnFormula>
    </tableColumn>
    <tableColumn id="4" name="pos" dataDxfId="211">
      <calculatedColumnFormula>SUMPRODUCT((W$7:W$17&gt;W7)/COUNTIF(W$7:W$17,W$7:W$17&amp;""))+1</calculatedColumnFormula>
    </tableColumn>
    <tableColumn id="5" name="Vault" dataDxfId="210"/>
    <tableColumn id="6" name="pos2" dataDxfId="209">
      <calculatedColumnFormula>SUMPRODUCT((Y$7:Y$17&gt;Y7)/COUNTIF(Y$7:Y$17,Y$7:Y$17&amp;""))+1</calculatedColumnFormula>
    </tableColumn>
    <tableColumn id="7" name="TOTAL" dataDxfId="208">
      <calculatedColumnFormula>SUM(Table35121314243911162234[[#This Row],[Floor]],Table35121314243911162234[[#This Row],[Vault]])</calculatedColumnFormula>
    </tableColumn>
    <tableColumn id="8" name="pos3" dataDxfId="207">
      <calculatedColumnFormula>SUMPRODUCT((AA$7:AA$17&gt;AA7)/COUNTIF(AA$7:AA$17,AA$7:AA$17&amp;""))+1</calculatedColumnFormula>
    </tableColumn>
  </tableColumns>
  <tableStyleInfo name="TableStyleMedium6" showFirstColumn="0" showLastColumn="0" showRowStripes="1" showColumnStripes="0"/>
</table>
</file>

<file path=xl/tables/table47.xml><?xml version="1.0" encoding="utf-8"?>
<table xmlns="http://schemas.openxmlformats.org/spreadsheetml/2006/main" id="34" name="Table1949461217285535" displayName="Table1949461217285535" ref="N6:P7" totalsRowShown="0">
  <autoFilter ref="N6:P7"/>
  <sortState ref="N7:P22">
    <sortCondition ref="P65:P81"/>
  </sortState>
  <tableColumns count="3">
    <tableColumn id="1" name="CLUB" dataDxfId="194"/>
    <tableColumn id="2" name="TOTAL" dataDxfId="193">
      <calculatedColumnFormula>E14</calculatedColumnFormula>
    </tableColumn>
    <tableColumn id="3" name="POS" dataDxfId="192">
      <calculatedColumnFormula>SUMPRODUCT((O$7:O$7&gt;O7)/COUNTIF(O$7:O$7,O$7:O$7&amp;""))+1</calculatedColumnFormula>
    </tableColumn>
  </tableColumns>
  <tableStyleInfo name="TableStyleMedium5" showFirstColumn="0" showLastColumn="0" showRowStripes="1" showColumnStripes="0"/>
</table>
</file>

<file path=xl/tables/table48.xml><?xml version="1.0" encoding="utf-8"?>
<table xmlns="http://schemas.openxmlformats.org/spreadsheetml/2006/main" id="35" name="Table351550571318295636" displayName="Table351550571318295636" ref="U6:AB17" totalsRowShown="0" headerRowDxfId="191" headerRowBorderDxfId="190" tableBorderDxfId="189" totalsRowBorderDxfId="188">
  <autoFilter ref="U6:AB17"/>
  <sortState ref="U7:AB107">
    <sortCondition ref="AB6:AB107"/>
  </sortState>
  <tableColumns count="8">
    <tableColumn id="9" name="CLUB2" dataDxfId="187"/>
    <tableColumn id="10" name="NAME3" dataDxfId="186"/>
    <tableColumn id="11" name="Floor4" dataDxfId="185">
      <calculatedColumnFormula>I8</calculatedColumnFormula>
    </tableColumn>
    <tableColumn id="12" name="pos5" dataDxfId="184">
      <calculatedColumnFormula>SUMPRODUCT((W$7:W$17&gt;W7)/COUNTIF(W$7:W$17,W$7:W$17&amp;""))+1</calculatedColumnFormula>
    </tableColumn>
    <tableColumn id="13" name="Vault6" dataDxfId="183"/>
    <tableColumn id="14" name="pos27" dataDxfId="182">
      <calculatedColumnFormula>SUMPRODUCT((Y$7:Y$17&gt;Y7)/COUNTIF(Y$7:Y$17,Y$7:Y$17&amp;""))+1</calculatedColumnFormula>
    </tableColumn>
    <tableColumn id="15" name="TOTAL8" dataDxfId="181">
      <calculatedColumnFormula>SUM(Table351550571318295636[[#This Row],[Floor4]],Table351550571318295636[[#This Row],[Vault6]])</calculatedColumnFormula>
    </tableColumn>
    <tableColumn id="16" name="pos39" dataDxfId="180">
      <calculatedColumnFormula>SUMPRODUCT((AA$7:AA$17&gt;AA7)/COUNTIF(AA$7:AA$17,AA$7:AA$17&amp;""))+1</calculatedColumnFormula>
    </tableColumn>
  </tableColumns>
  <tableStyleInfo name="TableStyleMedium5" showFirstColumn="0" showLastColumn="0" showRowStripes="1" showColumnStripes="0"/>
</table>
</file>

<file path=xl/tables/table49.xml><?xml version="1.0" encoding="utf-8"?>
<table xmlns="http://schemas.openxmlformats.org/spreadsheetml/2006/main" id="64" name="Table351213142439111622256365" displayName="Table351213142439111622256365" ref="U6:AB23" totalsRowShown="0" headerRowBorderDxfId="167" tableBorderDxfId="166" totalsRowBorderDxfId="165">
  <autoFilter ref="U6:AB23"/>
  <sortState ref="U7:AB61">
    <sortCondition ref="AB6:AB61"/>
  </sortState>
  <tableColumns count="8">
    <tableColumn id="1" name="CLUB" dataDxfId="164"/>
    <tableColumn id="2" name="NAME" dataDxfId="163"/>
    <tableColumn id="3" name="Floor" dataDxfId="162">
      <calculatedColumnFormula>C8</calculatedColumnFormula>
    </tableColumn>
    <tableColumn id="4" name="pos" dataDxfId="161">
      <calculatedColumnFormula>SUMPRODUCT((W$7:W$23&gt;W7)/COUNTIF(W$7:W$23,W$7:W$23&amp;""))+1</calculatedColumnFormula>
    </tableColumn>
    <tableColumn id="5" name="Vault" dataDxfId="160"/>
    <tableColumn id="6" name="pos2" dataDxfId="159">
      <calculatedColumnFormula>SUMPRODUCT((Y$7:Y$23&gt;Y7)/COUNTIF(Y$7:Y$23,Y$7:Y$23&amp;""))+1</calculatedColumnFormula>
    </tableColumn>
    <tableColumn id="7" name="TOTAL" dataDxfId="158">
      <calculatedColumnFormula>SUM(Table351213142439111622256365[[#This Row],[Floor]],Table351213142439111622256365[[#This Row],[Vault]])</calculatedColumnFormula>
    </tableColumn>
    <tableColumn id="8" name="pos3" dataDxfId="157">
      <calculatedColumnFormula>SUMPRODUCT((AA$7:AA$23&gt;AA7)/COUNTIF(AA$7:AA$23,AA$7:AA$23&amp;""))+1</calculatedColumnFormula>
    </tableColumn>
  </tableColumns>
  <tableStyleInfo name="TableStyleMedium6" showFirstColumn="0" showLastColumn="0" showRowStripes="1" showColumnStripes="0"/>
</table>
</file>

<file path=xl/tables/table5.xml><?xml version="1.0" encoding="utf-8"?>
<table xmlns="http://schemas.openxmlformats.org/spreadsheetml/2006/main" id="54" name="Table17527555" displayName="Table17527555" ref="N16:P18" totalsRowShown="0">
  <autoFilter ref="N16:P18"/>
  <sortState ref="N17:P19">
    <sortCondition ref="P18:P21"/>
  </sortState>
  <tableColumns count="3">
    <tableColumn id="1" name="CLUB" dataDxfId="773"/>
    <tableColumn id="2" name="TOTAL" dataDxfId="772">
      <calculatedColumnFormula>Q13</calculatedColumnFormula>
    </tableColumn>
    <tableColumn id="3" name="POS" dataDxfId="771">
      <calculatedColumnFormula>SUMPRODUCT((O$17:O$19&gt;O17)/COUNTIF(O$17:O$19,O$17:O$19&amp;""))+1</calculatedColumnFormula>
    </tableColumn>
  </tableColumns>
  <tableStyleInfo name="TableStyleMedium4" showFirstColumn="0" showLastColumn="0" showRowStripes="1" showColumnStripes="0"/>
</table>
</file>

<file path=xl/tables/table50.xml><?xml version="1.0" encoding="utf-8"?>
<table xmlns="http://schemas.openxmlformats.org/spreadsheetml/2006/main" id="63" name="Table1828101521236264" displayName="Table1828101521236264" ref="N17:P20" totalsRowShown="0">
  <autoFilter ref="N17:P20"/>
  <sortState ref="N18:P22">
    <sortCondition ref="P28:P33"/>
  </sortState>
  <tableColumns count="3">
    <tableColumn id="1" name="CLUB" dataDxfId="156"/>
    <tableColumn id="2" name="TOTAL" dataDxfId="155">
      <calculatedColumnFormula>E14</calculatedColumnFormula>
    </tableColumn>
    <tableColumn id="3" name="POS" dataDxfId="154">
      <calculatedColumnFormula>SUMPRODUCT((O$18:O$20&gt;O18)/COUNTIF(O$18:O$20,O$18:O$20&amp;""))+1</calculatedColumnFormula>
    </tableColumn>
  </tableColumns>
  <tableStyleInfo name="TableStyleMedium6" showFirstColumn="0" showLastColumn="0" showRowStripes="1" showColumnStripes="0"/>
</table>
</file>

<file path=xl/tables/table51.xml><?xml version="1.0" encoding="utf-8"?>
<table xmlns="http://schemas.openxmlformats.org/spreadsheetml/2006/main" id="36" name="Table19494612172837" displayName="Table19494612172837" ref="N39:P48" totalsRowShown="0">
  <autoFilter ref="N39:P48"/>
  <sortState ref="N40:P55">
    <sortCondition ref="P65:P81"/>
  </sortState>
  <tableColumns count="3">
    <tableColumn id="1" name="CLUB" dataDxfId="141"/>
    <tableColumn id="2" name="TOTAL" dataDxfId="140">
      <calculatedColumnFormula>E14</calculatedColumnFormula>
    </tableColumn>
    <tableColumn id="3" name="POS" dataDxfId="139">
      <calculatedColumnFormula>SUMPRODUCT((O$40:O$48&gt;O40)/COUNTIF(O$40:O$48,O$40:O$48&amp;""))+1</calculatedColumnFormula>
    </tableColumn>
  </tableColumns>
  <tableStyleInfo name="TableStyleMedium5" showFirstColumn="0" showLastColumn="0" showRowStripes="1" showColumnStripes="0"/>
</table>
</file>

<file path=xl/tables/table52.xml><?xml version="1.0" encoding="utf-8"?>
<table xmlns="http://schemas.openxmlformats.org/spreadsheetml/2006/main" id="41" name="Table3515505713182942" displayName="Table3515505713182942" ref="U6:AB56" totalsRowShown="0" headerRowDxfId="138" headerRowBorderDxfId="137" tableBorderDxfId="136" totalsRowBorderDxfId="135">
  <autoFilter ref="U6:AB56"/>
  <sortState ref="U7:AB107">
    <sortCondition ref="AB6:AB107"/>
  </sortState>
  <tableColumns count="8">
    <tableColumn id="9" name="CLUB2" dataDxfId="134"/>
    <tableColumn id="10" name="NAME3" dataDxfId="133"/>
    <tableColumn id="11" name="Floor4" dataDxfId="132">
      <calculatedColumnFormula>C8</calculatedColumnFormula>
    </tableColumn>
    <tableColumn id="12" name="pos5" dataDxfId="131">
      <calculatedColumnFormula>SUMPRODUCT((W$7:W$56&gt;W7)/COUNTIF(W$7:W$56,W$7:W$56&amp;""))+1</calculatedColumnFormula>
    </tableColumn>
    <tableColumn id="13" name="Vault6" dataDxfId="130"/>
    <tableColumn id="14" name="pos27" dataDxfId="129">
      <calculatedColumnFormula>SUMPRODUCT((Y$7:Y$56&gt;Y7)/COUNTIF(Y$7:Y$56,Y$7:Y$56&amp;""))+1</calculatedColumnFormula>
    </tableColumn>
    <tableColumn id="15" name="TOTAL8" dataDxfId="128">
      <calculatedColumnFormula>SUM(Table3515505713182942[[#This Row],[Floor4]],Table3515505713182942[[#This Row],[Vault6]])</calculatedColumnFormula>
    </tableColumn>
    <tableColumn id="16" name="pos39" dataDxfId="127">
      <calculatedColumnFormula>SUMPRODUCT((AA$7:AA$56&gt;AA7)/COUNTIF(AA$7:AA$56,AA$7:AA$56&amp;""))+1</calculatedColumnFormula>
    </tableColumn>
  </tableColumns>
  <tableStyleInfo name="TableStyleMedium5" showFirstColumn="0" showLastColumn="0" showRowStripes="1" showColumnStripes="0"/>
</table>
</file>

<file path=xl/tables/table53.xml><?xml version="1.0" encoding="utf-8"?>
<table xmlns="http://schemas.openxmlformats.org/spreadsheetml/2006/main" id="81" name="Table3512131424391116222582" displayName="Table3512131424391116222582" ref="U6:AB10" totalsRowShown="0" headerRowBorderDxfId="117" tableBorderDxfId="116" totalsRowBorderDxfId="115">
  <autoFilter ref="U6:AB10"/>
  <sortState ref="U7:AB61">
    <sortCondition ref="AB6:AB61"/>
  </sortState>
  <tableColumns count="8">
    <tableColumn id="1" name="CLUB" dataDxfId="114"/>
    <tableColumn id="2" name="NAME" dataDxfId="113"/>
    <tableColumn id="3" name="Floor" dataDxfId="112">
      <calculatedColumnFormula>I8</calculatedColumnFormula>
    </tableColumn>
    <tableColumn id="4" name="pos" dataDxfId="111">
      <calculatedColumnFormula>SUMPRODUCT((W$7:W$10&gt;W7)/COUNTIF(W$7:W$10,W$7:W$10&amp;""))+1</calculatedColumnFormula>
    </tableColumn>
    <tableColumn id="5" name="Vault" dataDxfId="110"/>
    <tableColumn id="6" name="pos2" dataDxfId="109">
      <calculatedColumnFormula>SUMPRODUCT((Y$7:Y$10&gt;Y7)/COUNTIF(Y$7:Y$10,Y$7:Y$10&amp;""))+1</calculatedColumnFormula>
    </tableColumn>
    <tableColumn id="7" name="TOTAL" dataDxfId="108">
      <calculatedColumnFormula>SUM(Table3512131424391116222582[[#This Row],[Floor]],Table3512131424391116222582[[#This Row],[Vault]])</calculatedColumnFormula>
    </tableColumn>
    <tableColumn id="8" name="pos3" dataDxfId="107">
      <calculatedColumnFormula>SUMPRODUCT((AA$7:AA$10&gt;AA7)/COUNTIF(AA$7:AA$10,AA$7:AA$10&amp;""))+1</calculatedColumnFormula>
    </tableColumn>
  </tableColumns>
  <tableStyleInfo name="TableStyleMedium6" showFirstColumn="0" showLastColumn="0" showRowStripes="1" showColumnStripes="0"/>
</table>
</file>

<file path=xl/tables/table54.xml><?xml version="1.0" encoding="utf-8"?>
<table xmlns="http://schemas.openxmlformats.org/spreadsheetml/2006/main" id="29" name="Table19494612172830" displayName="Table19494612172830" ref="N28:P36" totalsRowShown="0">
  <autoFilter ref="N28:P36"/>
  <sortState ref="N57:P72">
    <sortCondition ref="P65:P81"/>
  </sortState>
  <tableColumns count="3">
    <tableColumn id="1" name="CLUB" dataDxfId="94"/>
    <tableColumn id="2" name="TOTAL" dataDxfId="93">
      <calculatedColumnFormula>E14</calculatedColumnFormula>
    </tableColumn>
    <tableColumn id="3" name="POS" dataDxfId="92">
      <calculatedColumnFormula>SUMPRODUCT((O$29:O$36&gt;O29)/COUNTIF(O$29:O$36,O$29:O$36&amp;""))+1</calculatedColumnFormula>
    </tableColumn>
  </tableColumns>
  <tableStyleInfo name="TableStyleMedium5" showFirstColumn="0" showLastColumn="0" showRowStripes="1" showColumnStripes="0"/>
</table>
</file>

<file path=xl/tables/table55.xml><?xml version="1.0" encoding="utf-8"?>
<table xmlns="http://schemas.openxmlformats.org/spreadsheetml/2006/main" id="30" name="Table3515505713182931" displayName="Table3515505713182931" ref="U6:AB52" totalsRowShown="0" headerRowDxfId="91" headerRowBorderDxfId="90" tableBorderDxfId="89" totalsRowBorderDxfId="88">
  <autoFilter ref="U6:AB52"/>
  <sortState ref="U7:AB52">
    <sortCondition ref="AB6:AB107"/>
  </sortState>
  <tableColumns count="8">
    <tableColumn id="9" name="CLUB2" dataDxfId="87"/>
    <tableColumn id="10" name="NAME3" dataDxfId="86"/>
    <tableColumn id="11" name="Floor4" dataDxfId="85">
      <calculatedColumnFormula>C8</calculatedColumnFormula>
    </tableColumn>
    <tableColumn id="12" name="pos5" dataDxfId="84">
      <calculatedColumnFormula>SUMPRODUCT((W$7:W$52&gt;W7)/COUNTIF(W$7:W$52,W$7:W$52&amp;""))+1</calculatedColumnFormula>
    </tableColumn>
    <tableColumn id="13" name="Vault6" dataDxfId="83"/>
    <tableColumn id="14" name="pos27" dataDxfId="82">
      <calculatedColumnFormula>SUMPRODUCT((Y$7:Y$52&gt;Y7)/COUNTIF(Y$7:Y$52,Y$7:Y$52&amp;""))+1</calculatedColumnFormula>
    </tableColumn>
    <tableColumn id="15" name="TOTAL8" dataDxfId="81">
      <calculatedColumnFormula>SUM(Table3515505713182931[[#This Row],[Floor4]],Table3515505713182931[[#This Row],[Vault6]])</calculatedColumnFormula>
    </tableColumn>
    <tableColumn id="16" name="pos39" dataDxfId="80">
      <calculatedColumnFormula>SUMPRODUCT((AA$7:AA$52&gt;AA7)/COUNTIF(AA$7:AA$52,AA$7:AA$52&amp;""))+1</calculatedColumnFormula>
    </tableColumn>
  </tableColumns>
  <tableStyleInfo name="TableStyleMedium5" showFirstColumn="0" showLastColumn="0" showRowStripes="1" showColumnStripes="0"/>
</table>
</file>

<file path=xl/tables/table56.xml><?xml version="1.0" encoding="utf-8"?>
<table xmlns="http://schemas.openxmlformats.org/spreadsheetml/2006/main" id="61" name="Table18281015212362" displayName="Table18281015212362" ref="N6:P7" totalsRowShown="0">
  <autoFilter ref="N6:P7"/>
  <sortState ref="N7:P11">
    <sortCondition ref="P28:P33"/>
  </sortState>
  <tableColumns count="3">
    <tableColumn id="1" name="CLUB" dataDxfId="67"/>
    <tableColumn id="2" name="TOTAL" dataDxfId="66">
      <calculatedColumnFormula>E14</calculatedColumnFormula>
    </tableColumn>
    <tableColumn id="3" name="POS" dataDxfId="65">
      <calculatedColumnFormula>SUMPRODUCT((O$7:O$7&gt;O7)/COUNTIF(O$7:O$7,O$7:O$7&amp;""))+1</calculatedColumnFormula>
    </tableColumn>
  </tableColumns>
  <tableStyleInfo name="TableStyleMedium6" showFirstColumn="0" showLastColumn="0" showRowStripes="1" showColumnStripes="0"/>
</table>
</file>

<file path=xl/tables/table57.xml><?xml version="1.0" encoding="utf-8"?>
<table xmlns="http://schemas.openxmlformats.org/spreadsheetml/2006/main" id="62" name="Table3512131424391116222563" displayName="Table3512131424391116222563" ref="U6:AB14" totalsRowShown="0" headerRowBorderDxfId="64" tableBorderDxfId="63" totalsRowBorderDxfId="62">
  <autoFilter ref="U6:AB14"/>
  <sortState ref="U7:AB61">
    <sortCondition ref="AB6:AB61"/>
  </sortState>
  <tableColumns count="8">
    <tableColumn id="1" name="CLUB" dataDxfId="61"/>
    <tableColumn id="2" name="NAME" dataDxfId="60"/>
    <tableColumn id="3" name="Floor" dataDxfId="59">
      <calculatedColumnFormula>C8</calculatedColumnFormula>
    </tableColumn>
    <tableColumn id="4" name="pos" dataDxfId="58">
      <calculatedColumnFormula>SUMPRODUCT((W$7:W$14&gt;W7)/COUNTIF(W$7:W$14,W$7:W$14&amp;""))+1</calculatedColumnFormula>
    </tableColumn>
    <tableColumn id="5" name="Vault" dataDxfId="57"/>
    <tableColumn id="6" name="pos2" dataDxfId="56">
      <calculatedColumnFormula>SUMPRODUCT((Y$7:Y$14&gt;Y7)/COUNTIF(Y$7:Y$14,Y$7:Y$14&amp;""))+1</calculatedColumnFormula>
    </tableColumn>
    <tableColumn id="7" name="TOTAL" dataDxfId="55">
      <calculatedColumnFormula>SUM(Table3512131424391116222563[[#This Row],[Floor]],Table3512131424391116222563[[#This Row],[Vault]])</calculatedColumnFormula>
    </tableColumn>
    <tableColumn id="8" name="pos3" dataDxfId="54">
      <calculatedColumnFormula>SUMPRODUCT((AA$7:AA$14&gt;AA7)/COUNTIF(AA$7:AA$14,AA$7:AA$14&amp;""))+1</calculatedColumnFormula>
    </tableColumn>
  </tableColumns>
  <tableStyleInfo name="TableStyleMedium6" showFirstColumn="0" showLastColumn="0" showRowStripes="1" showColumnStripes="0"/>
</table>
</file>

<file path=xl/tables/table58.xml><?xml version="1.0" encoding="utf-8"?>
<table xmlns="http://schemas.openxmlformats.org/spreadsheetml/2006/main" id="31" name="Table1949461217283032" displayName="Table1949461217283032" ref="N17:P21" totalsRowShown="0">
  <autoFilter ref="N17:P21"/>
  <sortState ref="N50:P65">
    <sortCondition ref="P65:P81"/>
  </sortState>
  <tableColumns count="3">
    <tableColumn id="1" name="CLUB" dataDxfId="41"/>
    <tableColumn id="2" name="TOTAL" dataDxfId="40">
      <calculatedColumnFormula>E14</calculatedColumnFormula>
    </tableColumn>
    <tableColumn id="3" name="POS" dataDxfId="39">
      <calculatedColumnFormula>SUMPRODUCT((O$18:O$21&gt;O18)/COUNTIF(O$18:O$21,O$18:O$21&amp;""))+1</calculatedColumnFormula>
    </tableColumn>
  </tableColumns>
  <tableStyleInfo name="TableStyleMedium5" showFirstColumn="0" showLastColumn="0" showRowStripes="1" showColumnStripes="0"/>
</table>
</file>

<file path=xl/tables/table59.xml><?xml version="1.0" encoding="utf-8"?>
<table xmlns="http://schemas.openxmlformats.org/spreadsheetml/2006/main" id="32" name="Table351550571318293133" displayName="Table351550571318293133" ref="U6:AB27" totalsRowShown="0" headerRowDxfId="38" headerRowBorderDxfId="37" tableBorderDxfId="36" totalsRowBorderDxfId="35">
  <autoFilter ref="U6:AB27"/>
  <sortState ref="U7:AB107">
    <sortCondition ref="AB6:AB107"/>
  </sortState>
  <tableColumns count="8">
    <tableColumn id="9" name="CLUB2" dataDxfId="34"/>
    <tableColumn id="10" name="NAME3" dataDxfId="33"/>
    <tableColumn id="11" name="Floor4" dataDxfId="32">
      <calculatedColumnFormula>C8</calculatedColumnFormula>
    </tableColumn>
    <tableColumn id="12" name="pos5" dataDxfId="31">
      <calculatedColumnFormula>SUMPRODUCT((W$7:W$27&gt;W7)/COUNTIF(W$7:W$27,W$7:W$27&amp;""))+1</calculatedColumnFormula>
    </tableColumn>
    <tableColumn id="13" name="Vault6" dataDxfId="30"/>
    <tableColumn id="14" name="pos27" dataDxfId="29">
      <calculatedColumnFormula>SUMPRODUCT((Y$7:Y$27&gt;Y7)/COUNTIF(Y$7:Y$27,Y$7:Y$27&amp;""))+1</calculatedColumnFormula>
    </tableColumn>
    <tableColumn id="15" name="TOTAL8" dataDxfId="28">
      <calculatedColumnFormula>SUM(Table351550571318293133[[#This Row],[Floor4]],Table351550571318293133[[#This Row],[Vault6]])</calculatedColumnFormula>
    </tableColumn>
    <tableColumn id="16" name="pos39" dataDxfId="27">
      <calculatedColumnFormula>SUMPRODUCT((AA$7:AA$27&gt;AA7)/COUNTIF(AA$7:AA$27,AA$7:AA$27&amp;""))+1</calculatedColumnFormula>
    </tableColumn>
  </tableColumns>
  <tableStyleInfo name="TableStyleMedium5" showFirstColumn="0" showLastColumn="0" showRowStripes="1" showColumnStripes="0"/>
</table>
</file>

<file path=xl/tables/table6.xml><?xml version="1.0" encoding="utf-8"?>
<table xmlns="http://schemas.openxmlformats.org/spreadsheetml/2006/main" id="55" name="Table3512131424356" displayName="Table3512131424356" ref="U6:AB34" totalsRowShown="0" headerRowDxfId="758" headerRowBorderDxfId="757" tableBorderDxfId="756" totalsRowBorderDxfId="755">
  <autoFilter ref="U6:AB34"/>
  <sortState ref="U7:AB61">
    <sortCondition ref="AB6:AB61"/>
  </sortState>
  <tableColumns count="8">
    <tableColumn id="1" name="CLUB" dataDxfId="754"/>
    <tableColumn id="2" name="NAME" dataDxfId="753"/>
    <tableColumn id="3" name="Floor" dataDxfId="752">
      <calculatedColumnFormula>C8</calculatedColumnFormula>
    </tableColumn>
    <tableColumn id="4" name="pos" dataDxfId="751">
      <calculatedColumnFormula>SUMPRODUCT((W$7:W$34&gt;W7)/COUNTIF(W$7:W$34,W$7:W$34&amp;""))+1</calculatedColumnFormula>
    </tableColumn>
    <tableColumn id="5" name="Vault" dataDxfId="750"/>
    <tableColumn id="6" name="pos2" dataDxfId="749">
      <calculatedColumnFormula>SUMPRODUCT((Y$7:Y$34&gt;Y7)/COUNTIF(Y$7:Y$34,Y$7:Y$34&amp;""))+1</calculatedColumnFormula>
    </tableColumn>
    <tableColumn id="7" name="TOTAL" dataDxfId="748">
      <calculatedColumnFormula>SUM(Table3512131424356[[#This Row],[Floor]],Table3512131424356[[#This Row],[Vault]])</calculatedColumnFormula>
    </tableColumn>
    <tableColumn id="8" name="pos3" dataDxfId="747">
      <calculatedColumnFormula>SUMPRODUCT((AA$7:AA$34&gt;AA7)/COUNTIF(AA$7:AA$34,AA$7:AA$34&amp;""))+1</calculatedColumnFormula>
    </tableColumn>
  </tableColumns>
  <tableStyleInfo name="TableStyleMedium6" showFirstColumn="0" showLastColumn="0" showRowStripes="1" showColumnStripes="0"/>
</table>
</file>

<file path=xl/tables/table60.xml><?xml version="1.0" encoding="utf-8"?>
<table xmlns="http://schemas.openxmlformats.org/spreadsheetml/2006/main" id="45" name="Table194946121728303246" displayName="Table194946121728303246" ref="N14:P16" totalsRowShown="0">
  <autoFilter ref="N14:P16"/>
  <sortState ref="N15:P30">
    <sortCondition ref="P65:P81"/>
  </sortState>
  <tableColumns count="3">
    <tableColumn id="1" name="CLUB" dataDxfId="14"/>
    <tableColumn id="2" name="TOTAL" dataDxfId="13">
      <calculatedColumnFormula>K13</calculatedColumnFormula>
    </tableColumn>
    <tableColumn id="3" name="POS" dataDxfId="12">
      <calculatedColumnFormula>SUMPRODUCT((O$15:O$16&gt;O15)/COUNTIF(O$15:O$16,O$15:O$16&amp;""))+1</calculatedColumnFormula>
    </tableColumn>
  </tableColumns>
  <tableStyleInfo name="TableStyleMedium5" showFirstColumn="0" showLastColumn="0" showRowStripes="1" showColumnStripes="0"/>
</table>
</file>

<file path=xl/tables/table61.xml><?xml version="1.0" encoding="utf-8"?>
<table xmlns="http://schemas.openxmlformats.org/spreadsheetml/2006/main" id="46" name="Table35155057131829313347" displayName="Table35155057131829313347" ref="U6:AB18" totalsRowShown="0" headerRowDxfId="11" headerRowBorderDxfId="10" tableBorderDxfId="9" totalsRowBorderDxfId="8">
  <autoFilter ref="U6:AB18"/>
  <sortState ref="U7:AB107">
    <sortCondition ref="AB6:AB107"/>
  </sortState>
  <tableColumns count="8">
    <tableColumn id="9" name="CLUB2" dataDxfId="7"/>
    <tableColumn id="10" name="NAME3" dataDxfId="6"/>
    <tableColumn id="11" name="Floor4" dataDxfId="5">
      <calculatedColumnFormula>O8</calculatedColumnFormula>
    </tableColumn>
    <tableColumn id="12" name="pos5" dataDxfId="4">
      <calculatedColumnFormula>SUMPRODUCT((W$7:W$18&gt;W7)/COUNTIF(W$7:W$18,W$7:W$18&amp;""))+1</calculatedColumnFormula>
    </tableColumn>
    <tableColumn id="13" name="Vault6" dataDxfId="3"/>
    <tableColumn id="14" name="pos27" dataDxfId="2">
      <calculatedColumnFormula>SUMPRODUCT((Y$7:Y$18&gt;Y7)/COUNTIF(Y$7:Y$18,Y$7:Y$18&amp;""))+1</calculatedColumnFormula>
    </tableColumn>
    <tableColumn id="15" name="TOTAL8" dataDxfId="1">
      <calculatedColumnFormula>SUM(Table35155057131829313347[[#This Row],[Floor4]],Table35155057131829313347[[#This Row],[Vault6]])</calculatedColumnFormula>
    </tableColumn>
    <tableColumn id="16" name="pos39" dataDxfId="0">
      <calculatedColumnFormula>SUMPRODUCT((AA$7:AA$18&gt;AA7)/COUNTIF(AA$7:AA$18,AA$7:AA$18&amp;""))+1</calculatedColumnFormula>
    </tableColumn>
  </tableColumns>
  <tableStyleInfo name="TableStyleMedium5" showFirstColumn="0" showLastColumn="0" showRowStripes="1" showColumnStripes="0"/>
</table>
</file>

<file path=xl/tables/table7.xml><?xml version="1.0" encoding="utf-8"?>
<table xmlns="http://schemas.openxmlformats.org/spreadsheetml/2006/main" id="68" name="Table18269" displayName="Table18269" ref="N17:P20" totalsRowShown="0">
  <autoFilter ref="N17:P20"/>
  <sortState ref="N18:P20">
    <sortCondition ref="P28:P33"/>
  </sortState>
  <tableColumns count="3">
    <tableColumn id="1" name="CLUB" dataDxfId="746"/>
    <tableColumn id="2" name="TOTAL" dataDxfId="745">
      <calculatedColumnFormula>E14</calculatedColumnFormula>
    </tableColumn>
    <tableColumn id="3" name="POS" dataDxfId="744">
      <calculatedColumnFormula>SUMPRODUCT((O$18:O$20&gt;O18)/COUNTIF(O$18:O$20,O$18:O$20&amp;""))+1</calculatedColumnFormula>
    </tableColumn>
  </tableColumns>
  <tableStyleInfo name="TableStyleMedium6" showFirstColumn="0" showLastColumn="0" showRowStripes="1" showColumnStripes="0"/>
</table>
</file>

<file path=xl/tables/table8.xml><?xml version="1.0" encoding="utf-8"?>
<table xmlns="http://schemas.openxmlformats.org/spreadsheetml/2006/main" id="72" name="Table194941573" displayName="Table194941573" ref="N55:P66" totalsRowShown="0">
  <autoFilter ref="N55:P66"/>
  <sortState ref="N56:P71">
    <sortCondition ref="P65:P81"/>
  </sortState>
  <tableColumns count="3">
    <tableColumn id="1" name="CLUB" dataDxfId="731"/>
    <tableColumn id="2" name="TOTAL" dataDxfId="730">
      <calculatedColumnFormula>E14</calculatedColumnFormula>
    </tableColumn>
    <tableColumn id="3" name="POS" dataDxfId="729">
      <calculatedColumnFormula>SUMPRODUCT((O$56:O$66&gt;O56)/COUNTIF(O$56:O$66,O$56:O$66&amp;""))+1</calculatedColumnFormula>
    </tableColumn>
  </tableColumns>
  <tableStyleInfo name="TableStyleMedium5" showFirstColumn="0" showLastColumn="0" showRowStripes="1" showColumnStripes="0"/>
</table>
</file>

<file path=xl/tables/table9.xml><?xml version="1.0" encoding="utf-8"?>
<table xmlns="http://schemas.openxmlformats.org/spreadsheetml/2006/main" id="73" name="Table35155052674" displayName="Table35155052674" ref="U6:AB86" totalsRowShown="0" headerRowDxfId="728" headerRowBorderDxfId="727" tableBorderDxfId="726" totalsRowBorderDxfId="725">
  <autoFilter ref="U6:AB86"/>
  <sortState ref="U7:AB107">
    <sortCondition ref="AB6:AB107"/>
  </sortState>
  <tableColumns count="8">
    <tableColumn id="9" name="CLUB2" dataDxfId="724"/>
    <tableColumn id="10" name="NAME3" dataDxfId="723"/>
    <tableColumn id="11" name="Floor4" dataDxfId="722">
      <calculatedColumnFormula>C8</calculatedColumnFormula>
    </tableColumn>
    <tableColumn id="12" name="pos5" dataDxfId="721">
      <calculatedColumnFormula>SUMPRODUCT((W$7:W$86&gt;W7)/COUNTIF(W$7:W$86,W$7:W$86&amp;""))+1</calculatedColumnFormula>
    </tableColumn>
    <tableColumn id="13" name="Vault6" dataDxfId="720"/>
    <tableColumn id="14" name="pos27" dataDxfId="719">
      <calculatedColumnFormula>SUMPRODUCT((Y$7:Y$86&gt;Y7)/COUNTIF(Y$7:Y$86,Y$7:Y$86&amp;""))+1</calculatedColumnFormula>
    </tableColumn>
    <tableColumn id="15" name="TOTAL8" dataDxfId="718">
      <calculatedColumnFormula>SUM(Table35155052674[[#This Row],[Floor4]],Table35155052674[[#This Row],[Vault6]])</calculatedColumnFormula>
    </tableColumn>
    <tableColumn id="16" name="pos39" dataDxfId="717">
      <calculatedColumnFormula>SUMPRODUCT((AA$7:AA$86&gt;AA7)/COUNTIF(AA$7:AA$86,AA$7:AA$86&amp;""))+1</calculatedColumnFormula>
    </tableColumn>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solidFill>
      </a:spPr>
      <a:bodyPr vertOverflow="clip" horzOverflow="clip" rtlCol="0" anchor="t"/>
      <a:lstStyle>
        <a:defPPr algn="l">
          <a:defRPr sz="1100"/>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table" Target="../tables/table15.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table" Target="../tables/table19.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table" Target="../tables/table2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table" Target="../tables/table23.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table" Target="../tables/table25.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table" Target="../tables/table28.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table" Target="../tables/table30.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table" Target="../tables/table33.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table" Target="../tables/table35.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table" Target="../tables/table38.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table" Target="../tables/table40.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44.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table" Target="../tables/table45.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table" Target="../tables/table47.xml"/></Relationships>
</file>

<file path=xl/worksheets/_rels/sheet3.xml.rels><?xml version="1.0" encoding="UTF-8" standalone="yes"?>
<Relationships xmlns="http://schemas.openxmlformats.org/package/2006/relationships"><Relationship Id="rId1" Type="http://schemas.openxmlformats.org/officeDocument/2006/relationships/table" Target="../tables/table5.xml"/></Relationships>
</file>

<file path=xl/worksheets/_rels/sheet30.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table" Target="../tables/table49.xml"/></Relationships>
</file>

<file path=xl/worksheets/_rels/sheet31.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table" Target="../tables/table51.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33.xml.rels><?xml version="1.0" encoding="UTF-8" standalone="yes"?>
<Relationships xmlns="http://schemas.openxmlformats.org/package/2006/relationships"><Relationship Id="rId2" Type="http://schemas.openxmlformats.org/officeDocument/2006/relationships/table" Target="../tables/table55.xml"/><Relationship Id="rId1" Type="http://schemas.openxmlformats.org/officeDocument/2006/relationships/table" Target="../tables/table54.xml"/></Relationships>
</file>

<file path=xl/worksheets/_rels/sheet34.xml.rels><?xml version="1.0" encoding="UTF-8" standalone="yes"?>
<Relationships xmlns="http://schemas.openxmlformats.org/package/2006/relationships"><Relationship Id="rId2" Type="http://schemas.openxmlformats.org/officeDocument/2006/relationships/table" Target="../tables/table57.xml"/><Relationship Id="rId1" Type="http://schemas.openxmlformats.org/officeDocument/2006/relationships/table" Target="../tables/table56.xml"/></Relationships>
</file>

<file path=xl/worksheets/_rels/sheet35.xml.rels><?xml version="1.0" encoding="UTF-8" standalone="yes"?>
<Relationships xmlns="http://schemas.openxmlformats.org/package/2006/relationships"><Relationship Id="rId2" Type="http://schemas.openxmlformats.org/officeDocument/2006/relationships/table" Target="../tables/table59.xml"/><Relationship Id="rId1" Type="http://schemas.openxmlformats.org/officeDocument/2006/relationships/table" Target="../tables/table58.xml"/></Relationships>
</file>

<file path=xl/worksheets/_rels/sheet36.xml.rels><?xml version="1.0" encoding="UTF-8" standalone="yes"?>
<Relationships xmlns="http://schemas.openxmlformats.org/package/2006/relationships"><Relationship Id="rId2" Type="http://schemas.openxmlformats.org/officeDocument/2006/relationships/table" Target="../tables/table61.xml"/><Relationship Id="rId1" Type="http://schemas.openxmlformats.org/officeDocument/2006/relationships/table" Target="../tables/table60.xml"/></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table" Target="../tables/table6.xml"/></Relationships>
</file>

<file path=xl/worksheets/_rels/sheet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table" Target="../tables/table8.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table" Target="../tables/table12.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Q28"/>
  <sheetViews>
    <sheetView topLeftCell="E1" zoomScale="90" zoomScaleNormal="90" zoomScalePageLayoutView="90" workbookViewId="0">
      <selection activeCell="H27" sqref="H27"/>
    </sheetView>
  </sheetViews>
  <sheetFormatPr defaultColWidth="8.875" defaultRowHeight="15.75" x14ac:dyDescent="0.25"/>
  <cols>
    <col min="1" max="1" width="4.875" customWidth="1"/>
    <col min="2" max="2" width="19.125" customWidth="1"/>
    <col min="3" max="4" width="7.5" bestFit="1" customWidth="1"/>
    <col min="5" max="5" width="7.375" bestFit="1" customWidth="1"/>
    <col min="6" max="6" width="0.5" customWidth="1"/>
    <col min="7" max="7" width="4.625" bestFit="1" customWidth="1"/>
    <col min="8" max="8" width="19.125" customWidth="1"/>
    <col min="9" max="10" width="7.5" bestFit="1" customWidth="1"/>
    <col min="11" max="11" width="7.375" bestFit="1" customWidth="1"/>
    <col min="12" max="12" width="0.5" customWidth="1"/>
    <col min="13" max="13" width="5" customWidth="1"/>
    <col min="14" max="14" width="22.125" customWidth="1"/>
    <col min="15" max="15" width="9.125" customWidth="1"/>
    <col min="16" max="16" width="7.5" bestFit="1" customWidth="1"/>
    <col min="17" max="17" width="7.375" bestFit="1" customWidth="1"/>
    <col min="18" max="18" width="0.375" customWidth="1"/>
    <col min="19" max="19" width="0.5" customWidth="1"/>
    <col min="20" max="20" width="1.875" bestFit="1" customWidth="1"/>
    <col min="21" max="21" width="7.625" customWidth="1"/>
    <col min="22" max="22" width="23" bestFit="1" customWidth="1"/>
    <col min="23" max="23" width="8.625" customWidth="1"/>
    <col min="24" max="24" width="5.375" customWidth="1"/>
    <col min="25" max="25" width="7.5" customWidth="1"/>
    <col min="26" max="26" width="6.125" style="58" customWidth="1"/>
    <col min="27" max="27" width="8.625" style="39" customWidth="1"/>
    <col min="28" max="28" width="6" style="6" customWidth="1"/>
  </cols>
  <sheetData>
    <row r="1" spans="1:69"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176"/>
      <c r="AD1" s="176"/>
      <c r="AE1" s="176"/>
      <c r="AF1" s="176"/>
      <c r="AG1" s="176"/>
      <c r="AH1" s="176"/>
      <c r="AI1" s="176"/>
      <c r="AJ1" s="176"/>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40" customFormat="1" ht="21" customHeight="1" x14ac:dyDescent="0.3">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177"/>
      <c r="AD2" s="177"/>
      <c r="AE2" s="177"/>
      <c r="AF2" s="177"/>
      <c r="AG2" s="177"/>
      <c r="AH2" s="177"/>
      <c r="AI2" s="177"/>
      <c r="AJ2" s="3"/>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2"/>
      <c r="BQ2" s="2"/>
    </row>
    <row r="3" spans="1:69" ht="28.5" customHeight="1" x14ac:dyDescent="0.25">
      <c r="B3" s="269"/>
      <c r="E3" s="4"/>
      <c r="F3" s="4"/>
      <c r="G3" s="4"/>
      <c r="H3" s="4"/>
      <c r="I3" s="4"/>
      <c r="J3" s="1"/>
      <c r="K3" s="1"/>
      <c r="L3" s="1"/>
      <c r="M3" s="1"/>
      <c r="N3" s="1"/>
      <c r="O3" s="1"/>
      <c r="P3" s="1"/>
      <c r="Q3" s="1"/>
      <c r="R3" s="1"/>
      <c r="S3" s="1"/>
      <c r="T3" s="1"/>
      <c r="U3" s="1"/>
      <c r="V3" s="1"/>
      <c r="W3" s="1"/>
      <c r="X3" s="1"/>
      <c r="Y3" s="1"/>
      <c r="Z3" s="56"/>
      <c r="AA3" s="36"/>
      <c r="AB3" s="38"/>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21" x14ac:dyDescent="0.35">
      <c r="E4" s="1"/>
      <c r="F4" s="1"/>
      <c r="G4" s="286" t="s">
        <v>1093</v>
      </c>
      <c r="H4" s="287"/>
      <c r="I4" s="288"/>
      <c r="M4" s="1"/>
      <c r="N4" s="1"/>
      <c r="O4" s="1"/>
      <c r="P4" s="1"/>
      <c r="Q4" s="1"/>
      <c r="R4" s="1"/>
      <c r="S4" s="1"/>
      <c r="T4" s="1"/>
      <c r="U4" s="1"/>
      <c r="V4" s="1"/>
      <c r="W4" s="1"/>
      <c r="X4" s="1"/>
      <c r="Y4" s="1"/>
      <c r="Z4" s="56"/>
      <c r="AA4" s="36"/>
      <c r="AB4" s="38"/>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6" spans="1:69" s="9" customFormat="1" x14ac:dyDescent="0.25">
      <c r="A6" s="266" t="s">
        <v>833</v>
      </c>
      <c r="B6" s="267"/>
      <c r="C6" s="267"/>
      <c r="D6" s="267"/>
      <c r="E6" s="268"/>
      <c r="G6" s="205" t="s">
        <v>886</v>
      </c>
      <c r="H6" s="267"/>
      <c r="I6" s="267"/>
      <c r="J6" s="267"/>
      <c r="K6" s="268"/>
      <c r="M6" s="205" t="s">
        <v>982</v>
      </c>
      <c r="N6" s="267"/>
      <c r="O6" s="267"/>
      <c r="P6" s="267"/>
      <c r="Q6" s="268"/>
      <c r="U6" s="42" t="s">
        <v>13</v>
      </c>
      <c r="V6" s="43" t="s">
        <v>2</v>
      </c>
      <c r="W6" s="44" t="s">
        <v>6</v>
      </c>
      <c r="X6" s="44" t="s">
        <v>15</v>
      </c>
      <c r="Y6" s="44" t="s">
        <v>7</v>
      </c>
      <c r="Z6" s="57" t="s">
        <v>16</v>
      </c>
      <c r="AA6" s="45" t="s">
        <v>5</v>
      </c>
      <c r="AB6" s="46" t="s">
        <v>17</v>
      </c>
    </row>
    <row r="7" spans="1:69" x14ac:dyDescent="0.25">
      <c r="A7" s="10" t="s">
        <v>1</v>
      </c>
      <c r="B7" s="10" t="s">
        <v>2</v>
      </c>
      <c r="C7" s="10" t="s">
        <v>3</v>
      </c>
      <c r="D7" s="10" t="s">
        <v>4</v>
      </c>
      <c r="E7" s="10" t="s">
        <v>5</v>
      </c>
      <c r="G7" s="204" t="s">
        <v>1</v>
      </c>
      <c r="H7" s="10" t="s">
        <v>2</v>
      </c>
      <c r="I7" s="10" t="s">
        <v>3</v>
      </c>
      <c r="J7" s="10" t="s">
        <v>4</v>
      </c>
      <c r="K7" s="10" t="s">
        <v>5</v>
      </c>
      <c r="M7" s="204" t="s">
        <v>1</v>
      </c>
      <c r="N7" s="10" t="s">
        <v>2</v>
      </c>
      <c r="O7" s="10" t="s">
        <v>3</v>
      </c>
      <c r="P7" s="10" t="s">
        <v>4</v>
      </c>
      <c r="Q7" s="10" t="s">
        <v>5</v>
      </c>
      <c r="U7" s="41" t="s">
        <v>838</v>
      </c>
      <c r="V7" s="109" t="s">
        <v>443</v>
      </c>
      <c r="W7" s="14">
        <f t="shared" ref="W7:W12" si="0">C8</f>
        <v>8.5</v>
      </c>
      <c r="X7" s="48">
        <f t="shared" ref="X7:X25" si="1">SUMPRODUCT((W$7:W$25&gt;W7)/COUNTIF(W$7:W$25,W$7:W$25&amp;""))+1</f>
        <v>7</v>
      </c>
      <c r="Y7" s="14">
        <f t="shared" ref="Y7:Y12" si="2">D8</f>
        <v>8.5</v>
      </c>
      <c r="Z7" s="48">
        <f t="shared" ref="Z7:Z25" si="3">SUMPRODUCT((Y$7:Y$25&gt;Y7)/COUNTIF(Y$7:Y$25,Y$7:Y$25&amp;""))+1</f>
        <v>2</v>
      </c>
      <c r="AA7" s="37">
        <f>SUM(Table351213142448[[#This Row],[Floor]],Table351213142448[[#This Row],[Vault]])</f>
        <v>17</v>
      </c>
      <c r="AB7" s="48">
        <f t="shared" ref="AB7:AB25" si="4">SUMPRODUCT((AA$7:AA$25&gt;AA7)/COUNTIF(AA$7:AA$25,AA$7:AA$25&amp;""))+1</f>
        <v>4</v>
      </c>
    </row>
    <row r="8" spans="1:69" x14ac:dyDescent="0.25">
      <c r="A8" s="219">
        <v>1</v>
      </c>
      <c r="B8" s="109" t="s">
        <v>443</v>
      </c>
      <c r="C8" s="14">
        <v>8.5</v>
      </c>
      <c r="D8" s="14">
        <v>8.5</v>
      </c>
      <c r="E8" s="14">
        <f t="shared" ref="E8:E13" si="5">SUM(C8,D8)</f>
        <v>17</v>
      </c>
      <c r="G8" s="219">
        <v>7</v>
      </c>
      <c r="H8" s="109" t="s">
        <v>404</v>
      </c>
      <c r="I8" s="14">
        <v>9.1</v>
      </c>
      <c r="J8" s="14">
        <v>8.6</v>
      </c>
      <c r="K8" s="14">
        <f t="shared" ref="K8:K13" si="6">SUM(I8,J8)</f>
        <v>17.7</v>
      </c>
      <c r="M8" s="219">
        <v>13</v>
      </c>
      <c r="N8" s="109" t="s">
        <v>318</v>
      </c>
      <c r="O8" s="14">
        <v>9</v>
      </c>
      <c r="P8" s="14">
        <v>8.4</v>
      </c>
      <c r="Q8" s="14">
        <f t="shared" ref="Q8" si="7">SUM(O8,P8)</f>
        <v>17.399999999999999</v>
      </c>
      <c r="U8" s="41" t="s">
        <v>838</v>
      </c>
      <c r="V8" s="109" t="s">
        <v>445</v>
      </c>
      <c r="W8" s="14">
        <f t="shared" si="0"/>
        <v>0</v>
      </c>
      <c r="X8" s="48">
        <f t="shared" si="1"/>
        <v>15</v>
      </c>
      <c r="Y8" s="14">
        <f t="shared" si="2"/>
        <v>0</v>
      </c>
      <c r="Z8" s="48">
        <f t="shared" si="3"/>
        <v>11</v>
      </c>
      <c r="AA8" s="37">
        <f>SUM(Table351213142448[[#This Row],[Floor]],Table351213142448[[#This Row],[Vault]])</f>
        <v>0</v>
      </c>
      <c r="AB8" s="48">
        <f t="shared" si="4"/>
        <v>13</v>
      </c>
    </row>
    <row r="9" spans="1:69" x14ac:dyDescent="0.25">
      <c r="A9" s="219">
        <v>2</v>
      </c>
      <c r="B9" s="109" t="s">
        <v>445</v>
      </c>
      <c r="C9" s="14">
        <v>0</v>
      </c>
      <c r="D9" s="14">
        <v>0</v>
      </c>
      <c r="E9" s="14">
        <f t="shared" si="5"/>
        <v>0</v>
      </c>
      <c r="G9" s="219">
        <v>8</v>
      </c>
      <c r="H9" s="109" t="s">
        <v>887</v>
      </c>
      <c r="I9" s="14">
        <v>7.8</v>
      </c>
      <c r="J9" s="14">
        <v>8.1999999999999993</v>
      </c>
      <c r="K9" s="14">
        <f t="shared" si="6"/>
        <v>16</v>
      </c>
      <c r="M9" s="121"/>
      <c r="N9" s="132"/>
      <c r="O9" s="82"/>
      <c r="P9" s="82"/>
      <c r="Q9" s="82"/>
      <c r="U9" s="41" t="s">
        <v>838</v>
      </c>
      <c r="V9" s="109" t="s">
        <v>834</v>
      </c>
      <c r="W9" s="14">
        <f t="shared" si="0"/>
        <v>6.5</v>
      </c>
      <c r="X9" s="48">
        <f t="shared" si="1"/>
        <v>14</v>
      </c>
      <c r="Y9" s="14">
        <f t="shared" si="2"/>
        <v>8.1999999999999993</v>
      </c>
      <c r="Z9" s="48">
        <f t="shared" si="3"/>
        <v>5</v>
      </c>
      <c r="AA9" s="37">
        <f>SUM(Table351213142448[[#This Row],[Floor]],Table351213142448[[#This Row],[Vault]])</f>
        <v>14.7</v>
      </c>
      <c r="AB9" s="48">
        <f t="shared" si="4"/>
        <v>12</v>
      </c>
    </row>
    <row r="10" spans="1:69" x14ac:dyDescent="0.25">
      <c r="A10" s="219">
        <v>3</v>
      </c>
      <c r="B10" s="109" t="s">
        <v>834</v>
      </c>
      <c r="C10" s="14">
        <v>6.5</v>
      </c>
      <c r="D10" s="14">
        <v>8.1999999999999993</v>
      </c>
      <c r="E10" s="14">
        <f t="shared" si="5"/>
        <v>14.7</v>
      </c>
      <c r="G10" s="219">
        <v>9</v>
      </c>
      <c r="H10" s="109" t="s">
        <v>888</v>
      </c>
      <c r="I10" s="14">
        <v>9.1999999999999993</v>
      </c>
      <c r="J10" s="14">
        <v>8.5</v>
      </c>
      <c r="K10" s="14">
        <f t="shared" si="6"/>
        <v>17.7</v>
      </c>
      <c r="M10" s="205" t="s">
        <v>1141</v>
      </c>
      <c r="N10" s="267"/>
      <c r="O10" s="267"/>
      <c r="P10" s="267"/>
      <c r="Q10" s="268"/>
      <c r="U10" s="41" t="s">
        <v>838</v>
      </c>
      <c r="V10" s="109" t="s">
        <v>835</v>
      </c>
      <c r="W10" s="14">
        <f t="shared" si="0"/>
        <v>9</v>
      </c>
      <c r="X10" s="48">
        <f t="shared" si="1"/>
        <v>3</v>
      </c>
      <c r="Y10" s="14">
        <f t="shared" si="2"/>
        <v>8.4</v>
      </c>
      <c r="Z10" s="48">
        <f t="shared" si="3"/>
        <v>3</v>
      </c>
      <c r="AA10" s="37">
        <f>SUM(Table351213142448[[#This Row],[Floor]],Table351213142448[[#This Row],[Vault]])</f>
        <v>17.399999999999999</v>
      </c>
      <c r="AB10" s="48">
        <f t="shared" si="4"/>
        <v>2</v>
      </c>
    </row>
    <row r="11" spans="1:69" x14ac:dyDescent="0.25">
      <c r="A11" s="219">
        <v>4</v>
      </c>
      <c r="B11" s="109" t="s">
        <v>835</v>
      </c>
      <c r="C11" s="14">
        <v>9</v>
      </c>
      <c r="D11" s="14">
        <v>8.4</v>
      </c>
      <c r="E11" s="14">
        <f t="shared" si="5"/>
        <v>17.399999999999999</v>
      </c>
      <c r="G11" s="219">
        <v>10</v>
      </c>
      <c r="H11" s="109" t="s">
        <v>402</v>
      </c>
      <c r="I11" s="14">
        <v>8.6</v>
      </c>
      <c r="J11" s="14">
        <v>8.6</v>
      </c>
      <c r="K11" s="14">
        <f t="shared" si="6"/>
        <v>17.2</v>
      </c>
      <c r="M11" s="204" t="s">
        <v>1</v>
      </c>
      <c r="N11" s="10" t="s">
        <v>2</v>
      </c>
      <c r="O11" s="10" t="s">
        <v>3</v>
      </c>
      <c r="P11" s="10" t="s">
        <v>4</v>
      </c>
      <c r="Q11" s="10" t="s">
        <v>5</v>
      </c>
      <c r="U11" s="41" t="s">
        <v>838</v>
      </c>
      <c r="V11" s="116" t="s">
        <v>836</v>
      </c>
      <c r="W11" s="14">
        <f t="shared" si="0"/>
        <v>0</v>
      </c>
      <c r="X11" s="48">
        <f t="shared" si="1"/>
        <v>15</v>
      </c>
      <c r="Y11" s="14">
        <f t="shared" si="2"/>
        <v>0</v>
      </c>
      <c r="Z11" s="48">
        <f t="shared" si="3"/>
        <v>11</v>
      </c>
      <c r="AA11" s="37">
        <f>SUM(Table351213142448[[#This Row],[Floor]],Table351213142448[[#This Row],[Vault]])</f>
        <v>0</v>
      </c>
      <c r="AB11" s="48">
        <f t="shared" si="4"/>
        <v>13</v>
      </c>
    </row>
    <row r="12" spans="1:69" x14ac:dyDescent="0.25">
      <c r="A12" s="219">
        <v>5</v>
      </c>
      <c r="B12" s="116" t="s">
        <v>836</v>
      </c>
      <c r="C12" s="14">
        <v>0</v>
      </c>
      <c r="D12" s="14">
        <v>0</v>
      </c>
      <c r="E12" s="14">
        <f t="shared" si="5"/>
        <v>0</v>
      </c>
      <c r="G12" s="219">
        <v>11</v>
      </c>
      <c r="H12" s="109" t="s">
        <v>403</v>
      </c>
      <c r="I12" s="14">
        <v>8.1</v>
      </c>
      <c r="J12" s="14">
        <v>8.5</v>
      </c>
      <c r="K12" s="14">
        <f t="shared" si="6"/>
        <v>16.600000000000001</v>
      </c>
      <c r="M12" s="226">
        <v>1046</v>
      </c>
      <c r="N12" s="109" t="s">
        <v>809</v>
      </c>
      <c r="O12" s="14">
        <v>9.1</v>
      </c>
      <c r="P12" s="14">
        <v>7.9</v>
      </c>
      <c r="Q12" s="14">
        <f t="shared" ref="Q12" si="8">SUM(O12,P12)</f>
        <v>17</v>
      </c>
      <c r="U12" s="41" t="s">
        <v>838</v>
      </c>
      <c r="V12" s="116" t="s">
        <v>837</v>
      </c>
      <c r="W12" s="14">
        <f t="shared" si="0"/>
        <v>0</v>
      </c>
      <c r="X12" s="48">
        <f t="shared" si="1"/>
        <v>15</v>
      </c>
      <c r="Y12" s="14">
        <f t="shared" si="2"/>
        <v>0</v>
      </c>
      <c r="Z12" s="48">
        <f t="shared" si="3"/>
        <v>11</v>
      </c>
      <c r="AA12" s="37">
        <f>SUM(Table351213142448[[#This Row],[Floor]],Table351213142448[[#This Row],[Vault]])</f>
        <v>0</v>
      </c>
      <c r="AB12" s="48">
        <f t="shared" si="4"/>
        <v>13</v>
      </c>
    </row>
    <row r="13" spans="1:69" ht="16.5" thickBot="1" x14ac:dyDescent="0.3">
      <c r="A13" s="219">
        <v>6</v>
      </c>
      <c r="B13" s="116" t="s">
        <v>837</v>
      </c>
      <c r="C13" s="14">
        <v>0</v>
      </c>
      <c r="D13" s="14">
        <v>0</v>
      </c>
      <c r="E13" s="18">
        <f t="shared" si="5"/>
        <v>0</v>
      </c>
      <c r="F13" s="9"/>
      <c r="G13" s="219">
        <v>12</v>
      </c>
      <c r="H13" s="109" t="s">
        <v>889</v>
      </c>
      <c r="I13" s="14">
        <v>8.3000000000000007</v>
      </c>
      <c r="J13" s="14">
        <v>8.3000000000000007</v>
      </c>
      <c r="K13" s="18">
        <f t="shared" si="6"/>
        <v>16.600000000000001</v>
      </c>
      <c r="L13" s="9"/>
      <c r="M13" s="121"/>
      <c r="N13" s="122"/>
      <c r="O13" s="82"/>
      <c r="P13" s="82"/>
      <c r="Q13" s="75"/>
      <c r="U13" s="41" t="s">
        <v>388</v>
      </c>
      <c r="V13" s="109" t="s">
        <v>404</v>
      </c>
      <c r="W13" s="14">
        <v>9.1</v>
      </c>
      <c r="X13" s="48">
        <f t="shared" si="1"/>
        <v>2</v>
      </c>
      <c r="Y13" s="14">
        <v>8.6</v>
      </c>
      <c r="Z13" s="48">
        <f t="shared" si="3"/>
        <v>1</v>
      </c>
      <c r="AA13" s="37">
        <f>SUM(Table351213142448[[#This Row],[Floor]],Table351213142448[[#This Row],[Vault]])</f>
        <v>17.7</v>
      </c>
      <c r="AB13" s="48">
        <f t="shared" si="4"/>
        <v>1</v>
      </c>
    </row>
    <row r="14" spans="1:69" ht="16.5" thickBot="1" x14ac:dyDescent="0.3">
      <c r="B14" s="33" t="s">
        <v>10</v>
      </c>
      <c r="C14" s="20">
        <f>SUM(C8:C13)-SMALL(C8:C13,1)-SMALL(C8:C13,2)</f>
        <v>24</v>
      </c>
      <c r="D14" s="20">
        <f>SUM(D8:D13)-SMALL(D8:D13,1)-SMALL(D8:D13,2)</f>
        <v>25.1</v>
      </c>
      <c r="E14" s="21">
        <f>SUM(C14:D14)</f>
        <v>49.1</v>
      </c>
      <c r="F14" s="9"/>
      <c r="H14" s="33" t="s">
        <v>10</v>
      </c>
      <c r="I14" s="20">
        <f>SUM(I8:I13)-SMALL(I8:I13,1)-SMALL(I8:I13,2)</f>
        <v>35.199999999999996</v>
      </c>
      <c r="J14" s="20">
        <f>SUM(J8:J13)-SMALL(J8:J13,1)-SMALL(J8:J13,2)</f>
        <v>34.200000000000003</v>
      </c>
      <c r="K14" s="21">
        <f>SUM(I14:J14)</f>
        <v>69.400000000000006</v>
      </c>
      <c r="L14" s="9"/>
      <c r="M14" s="1"/>
      <c r="N14" s="123"/>
      <c r="O14" s="71"/>
      <c r="P14" s="71"/>
      <c r="Q14" s="124"/>
      <c r="U14" s="41" t="s">
        <v>388</v>
      </c>
      <c r="V14" s="109" t="s">
        <v>887</v>
      </c>
      <c r="W14" s="14">
        <v>7.8</v>
      </c>
      <c r="X14" s="48">
        <f t="shared" si="1"/>
        <v>13</v>
      </c>
      <c r="Y14" s="14">
        <v>8.1999999999999993</v>
      </c>
      <c r="Z14" s="48">
        <f t="shared" si="3"/>
        <v>5</v>
      </c>
      <c r="AA14" s="37">
        <f>SUM(Table351213142448[[#This Row],[Floor]],Table351213142448[[#This Row],[Vault]])</f>
        <v>16</v>
      </c>
      <c r="AB14" s="48">
        <f t="shared" si="4"/>
        <v>9</v>
      </c>
    </row>
    <row r="15" spans="1:69" x14ac:dyDescent="0.25">
      <c r="B15" s="110" t="s">
        <v>107</v>
      </c>
      <c r="D15" s="33"/>
      <c r="E15" s="34"/>
      <c r="H15" s="110" t="s">
        <v>107</v>
      </c>
      <c r="J15" s="33"/>
      <c r="K15" s="34"/>
      <c r="M15" s="1"/>
      <c r="N15" s="47" t="s">
        <v>13</v>
      </c>
      <c r="O15" s="51" t="s">
        <v>5</v>
      </c>
      <c r="P15" s="52" t="s">
        <v>11</v>
      </c>
      <c r="Q15" s="137"/>
      <c r="U15" s="41" t="s">
        <v>388</v>
      </c>
      <c r="V15" s="109" t="s">
        <v>888</v>
      </c>
      <c r="W15" s="14">
        <v>9.1999999999999993</v>
      </c>
      <c r="X15" s="48">
        <f t="shared" si="1"/>
        <v>1</v>
      </c>
      <c r="Y15" s="14">
        <v>8.5</v>
      </c>
      <c r="Z15" s="48">
        <f t="shared" si="3"/>
        <v>2</v>
      </c>
      <c r="AA15" s="37">
        <f>SUM(Table351213142448[[#This Row],[Floor]],Table351213142448[[#This Row],[Vault]])</f>
        <v>17.7</v>
      </c>
      <c r="AB15" s="48">
        <f t="shared" si="4"/>
        <v>1</v>
      </c>
    </row>
    <row r="16" spans="1:69" x14ac:dyDescent="0.25">
      <c r="G16" s="1"/>
      <c r="H16" s="1"/>
      <c r="I16" s="1"/>
      <c r="J16" s="1"/>
      <c r="K16" s="1"/>
      <c r="N16" s="53" t="s">
        <v>833</v>
      </c>
      <c r="O16" s="55">
        <v>49.1</v>
      </c>
      <c r="P16" s="48">
        <f>SUMPRODUCT((O$16:O$17&gt;O16)/COUNTIF(O$16:O$17,O$16:O$17&amp;""))+1</f>
        <v>2</v>
      </c>
      <c r="Q16" s="49"/>
      <c r="R16" s="49"/>
      <c r="S16" s="49"/>
      <c r="T16" s="49"/>
      <c r="U16" s="41" t="s">
        <v>388</v>
      </c>
      <c r="V16" s="109" t="s">
        <v>402</v>
      </c>
      <c r="W16" s="14">
        <v>8.6</v>
      </c>
      <c r="X16" s="48">
        <f t="shared" si="1"/>
        <v>5</v>
      </c>
      <c r="Y16" s="14">
        <v>8.6</v>
      </c>
      <c r="Z16" s="48">
        <f t="shared" si="3"/>
        <v>1</v>
      </c>
      <c r="AA16" s="37">
        <f>SUM(Table351213142448[[#This Row],[Floor]],Table351213142448[[#This Row],[Vault]])</f>
        <v>17.2</v>
      </c>
      <c r="AB16" s="48">
        <f t="shared" si="4"/>
        <v>3</v>
      </c>
    </row>
    <row r="17" spans="7:28" x14ac:dyDescent="0.25">
      <c r="G17" s="269"/>
      <c r="H17" s="269"/>
      <c r="I17" s="269"/>
      <c r="J17" s="269"/>
      <c r="K17" s="269"/>
      <c r="N17" s="53" t="s">
        <v>419</v>
      </c>
      <c r="O17" s="55">
        <v>69.400000000000006</v>
      </c>
      <c r="P17" s="48">
        <f>SUMPRODUCT((O$16:O$17&gt;O17)/COUNTIF(O$16:O$17,O$16:O$17&amp;""))+1</f>
        <v>1</v>
      </c>
      <c r="U17" s="41" t="s">
        <v>388</v>
      </c>
      <c r="V17" s="109" t="s">
        <v>403</v>
      </c>
      <c r="W17" s="14">
        <v>8.1</v>
      </c>
      <c r="X17" s="48">
        <f t="shared" si="1"/>
        <v>10</v>
      </c>
      <c r="Y17" s="14">
        <v>8.5</v>
      </c>
      <c r="Z17" s="48">
        <f t="shared" si="3"/>
        <v>2</v>
      </c>
      <c r="AA17" s="37">
        <f>SUM(Table351213142448[[#This Row],[Floor]],Table351213142448[[#This Row],[Vault]])</f>
        <v>16.600000000000001</v>
      </c>
      <c r="AB17" s="48">
        <f t="shared" si="4"/>
        <v>6</v>
      </c>
    </row>
    <row r="18" spans="7:28" x14ac:dyDescent="0.25">
      <c r="G18" s="133"/>
      <c r="H18" s="133"/>
      <c r="I18" s="133"/>
      <c r="J18" s="133"/>
      <c r="K18" s="133"/>
      <c r="U18" s="41" t="s">
        <v>388</v>
      </c>
      <c r="V18" s="109" t="s">
        <v>889</v>
      </c>
      <c r="W18" s="14">
        <v>8.3000000000000007</v>
      </c>
      <c r="X18" s="48">
        <f t="shared" si="1"/>
        <v>9</v>
      </c>
      <c r="Y18" s="14">
        <v>8.3000000000000007</v>
      </c>
      <c r="Z18" s="48">
        <f t="shared" si="3"/>
        <v>4</v>
      </c>
      <c r="AA18" s="37">
        <f>SUM(Table351213142448[[#This Row],[Floor]],Table351213142448[[#This Row],[Vault]])</f>
        <v>16.600000000000001</v>
      </c>
      <c r="AB18" s="48">
        <f t="shared" si="4"/>
        <v>6</v>
      </c>
    </row>
    <row r="19" spans="7:28" x14ac:dyDescent="0.25">
      <c r="G19" s="121"/>
      <c r="H19" s="132"/>
      <c r="I19" s="82"/>
      <c r="J19" s="82"/>
      <c r="K19" s="82"/>
      <c r="U19" s="50" t="s">
        <v>975</v>
      </c>
      <c r="V19" s="109" t="s">
        <v>318</v>
      </c>
      <c r="W19" s="15">
        <f>O8</f>
        <v>9</v>
      </c>
      <c r="X19" s="48">
        <f t="shared" si="1"/>
        <v>3</v>
      </c>
      <c r="Y19" s="15">
        <f>P8</f>
        <v>8.4</v>
      </c>
      <c r="Z19" s="48">
        <f t="shared" si="3"/>
        <v>3</v>
      </c>
      <c r="AA19" s="37">
        <f>SUM(Table351213142448[[#This Row],[Floor]],Table351213142448[[#This Row],[Vault]])</f>
        <v>17.399999999999999</v>
      </c>
      <c r="AB19" s="48">
        <f t="shared" si="4"/>
        <v>2</v>
      </c>
    </row>
    <row r="20" spans="7:28" x14ac:dyDescent="0.25">
      <c r="G20" s="1"/>
      <c r="H20" s="1"/>
      <c r="I20" s="1"/>
      <c r="J20" s="1"/>
      <c r="K20" s="1"/>
      <c r="U20" s="189" t="s">
        <v>815</v>
      </c>
      <c r="V20" s="109" t="s">
        <v>809</v>
      </c>
      <c r="W20" s="18">
        <f>O12</f>
        <v>9.1</v>
      </c>
      <c r="X20" s="48">
        <f t="shared" si="1"/>
        <v>2</v>
      </c>
      <c r="Y20" s="18">
        <f>P12</f>
        <v>7.9</v>
      </c>
      <c r="Z20" s="48">
        <f t="shared" si="3"/>
        <v>7</v>
      </c>
      <c r="AA20" s="37">
        <f>SUM(Table351213142448[[#This Row],[Floor]],Table351213142448[[#This Row],[Vault]])</f>
        <v>17</v>
      </c>
      <c r="AB20" s="48">
        <f t="shared" si="4"/>
        <v>4</v>
      </c>
    </row>
    <row r="21" spans="7:28" x14ac:dyDescent="0.25">
      <c r="G21" s="1"/>
      <c r="H21" s="1"/>
      <c r="I21" s="1"/>
      <c r="J21" s="1"/>
      <c r="K21" s="1"/>
      <c r="U21" s="240" t="s">
        <v>942</v>
      </c>
      <c r="V21" s="241" t="s">
        <v>949</v>
      </c>
      <c r="W21" s="242">
        <f>'[1]BEG 9&amp;U MX'!D8</f>
        <v>8.65</v>
      </c>
      <c r="X21" s="48">
        <f t="shared" si="1"/>
        <v>4</v>
      </c>
      <c r="Y21" s="242">
        <f>'[1]BEG 9&amp;U MX'!E8</f>
        <v>8</v>
      </c>
      <c r="Z21" s="48">
        <f t="shared" si="3"/>
        <v>6</v>
      </c>
      <c r="AA21" s="37">
        <f>SUM(Table351213142448[[#This Row],[Floor]],Table351213142448[[#This Row],[Vault]])</f>
        <v>16.649999999999999</v>
      </c>
      <c r="AB21" s="48">
        <f t="shared" si="4"/>
        <v>5</v>
      </c>
    </row>
    <row r="22" spans="7:28" x14ac:dyDescent="0.25">
      <c r="U22" s="240" t="s">
        <v>942</v>
      </c>
      <c r="V22" s="241" t="s">
        <v>950</v>
      </c>
      <c r="W22" s="242">
        <f>'[1]BEG 9&amp;U MX'!D9</f>
        <v>8</v>
      </c>
      <c r="X22" s="48">
        <f t="shared" si="1"/>
        <v>11</v>
      </c>
      <c r="Y22" s="242">
        <f>'[1]BEG 9&amp;U MX'!E9</f>
        <v>7.25</v>
      </c>
      <c r="Z22" s="48">
        <f t="shared" si="3"/>
        <v>10</v>
      </c>
      <c r="AA22" s="37">
        <f>SUM(Table351213142448[[#This Row],[Floor]],Table351213142448[[#This Row],[Vault]])</f>
        <v>15.25</v>
      </c>
      <c r="AB22" s="48">
        <f t="shared" si="4"/>
        <v>11</v>
      </c>
    </row>
    <row r="23" spans="7:28" x14ac:dyDescent="0.25">
      <c r="U23" s="240" t="s">
        <v>942</v>
      </c>
      <c r="V23" s="244" t="s">
        <v>954</v>
      </c>
      <c r="W23" s="242">
        <f>'[1]BEG 9&amp;U MX'!D10</f>
        <v>8.5500000000000007</v>
      </c>
      <c r="X23" s="48">
        <f t="shared" si="1"/>
        <v>6</v>
      </c>
      <c r="Y23" s="242">
        <f>'[1]BEG 9&amp;U MX'!E10</f>
        <v>7.5</v>
      </c>
      <c r="Z23" s="48">
        <f t="shared" si="3"/>
        <v>9</v>
      </c>
      <c r="AA23" s="37">
        <f>SUM(Table351213142448[[#This Row],[Floor]],Table351213142448[[#This Row],[Vault]])</f>
        <v>16.05</v>
      </c>
      <c r="AB23" s="48">
        <f t="shared" si="4"/>
        <v>8</v>
      </c>
    </row>
    <row r="24" spans="7:28" x14ac:dyDescent="0.25">
      <c r="U24" s="240" t="s">
        <v>75</v>
      </c>
      <c r="V24" s="241" t="s">
        <v>962</v>
      </c>
      <c r="W24" s="242">
        <f>'[1]BEG 9&amp;U MX'!O8</f>
        <v>7.95</v>
      </c>
      <c r="X24" s="48">
        <f t="shared" si="1"/>
        <v>12</v>
      </c>
      <c r="Y24" s="242">
        <f>'[1]BEG 9&amp;U MX'!P8</f>
        <v>7.85</v>
      </c>
      <c r="Z24" s="48">
        <f t="shared" si="3"/>
        <v>8</v>
      </c>
      <c r="AA24" s="37">
        <f>SUM(Table351213142448[[#This Row],[Floor]],Table351213142448[[#This Row],[Vault]])</f>
        <v>15.8</v>
      </c>
      <c r="AB24" s="48">
        <f t="shared" si="4"/>
        <v>10</v>
      </c>
    </row>
    <row r="25" spans="7:28" x14ac:dyDescent="0.25">
      <c r="U25" s="247" t="s">
        <v>75</v>
      </c>
      <c r="V25" s="244" t="s">
        <v>362</v>
      </c>
      <c r="W25" s="242">
        <f>'[1]BEG 9&amp;U MX'!O9</f>
        <v>8.4499999999999993</v>
      </c>
      <c r="X25" s="48">
        <f t="shared" si="1"/>
        <v>8</v>
      </c>
      <c r="Y25" s="242">
        <f>'[1]BEG 9&amp;U MX'!P9</f>
        <v>7.9</v>
      </c>
      <c r="Z25" s="48">
        <f t="shared" si="3"/>
        <v>7</v>
      </c>
      <c r="AA25" s="37">
        <f>SUM(Table351213142448[[#This Row],[Floor]],Table351213142448[[#This Row],[Vault]])</f>
        <v>16.350000000000001</v>
      </c>
      <c r="AB25" s="48">
        <f t="shared" si="4"/>
        <v>7</v>
      </c>
    </row>
    <row r="26" spans="7:28" x14ac:dyDescent="0.25">
      <c r="Z26"/>
      <c r="AA26"/>
      <c r="AB26"/>
    </row>
    <row r="27" spans="7:28" x14ac:dyDescent="0.25">
      <c r="Z27"/>
      <c r="AA27"/>
      <c r="AB27"/>
    </row>
    <row r="28" spans="7:28" x14ac:dyDescent="0.25">
      <c r="Z28"/>
      <c r="AA28"/>
      <c r="AB28"/>
    </row>
  </sheetData>
  <mergeCells count="3">
    <mergeCell ref="A1:AB1"/>
    <mergeCell ref="A2:AB2"/>
    <mergeCell ref="G4:I4"/>
  </mergeCells>
  <phoneticPr fontId="20" type="noConversion"/>
  <conditionalFormatting sqref="Z7:Z25">
    <cfRule type="cellIs" dxfId="833" priority="4" operator="equal">
      <formula>3</formula>
    </cfRule>
    <cfRule type="cellIs" dxfId="832" priority="5" operator="equal">
      <formula>2</formula>
    </cfRule>
    <cfRule type="cellIs" dxfId="831" priority="6" operator="equal">
      <formula>1</formula>
    </cfRule>
  </conditionalFormatting>
  <conditionalFormatting sqref="X7:X25">
    <cfRule type="cellIs" dxfId="830" priority="1" operator="equal">
      <formula>3</formula>
    </cfRule>
    <cfRule type="cellIs" dxfId="829" priority="2" operator="equal">
      <formula>2</formula>
    </cfRule>
    <cfRule type="cellIs" dxfId="828" priority="3" operator="equal">
      <formula>1</formula>
    </cfRule>
  </conditionalFormatting>
  <conditionalFormatting sqref="P16:P17">
    <cfRule type="cellIs" dxfId="827" priority="10" operator="equal">
      <formula>3</formula>
    </cfRule>
    <cfRule type="cellIs" dxfId="826" priority="11" operator="equal">
      <formula>2</formula>
    </cfRule>
    <cfRule type="cellIs" dxfId="825" priority="12" operator="equal">
      <formula>1</formula>
    </cfRule>
  </conditionalFormatting>
  <conditionalFormatting sqref="AB7:AB25">
    <cfRule type="cellIs" dxfId="824" priority="7" operator="equal">
      <formula>3</formula>
    </cfRule>
    <cfRule type="cellIs" dxfId="823" priority="8" operator="equal">
      <formula>2</formula>
    </cfRule>
    <cfRule type="cellIs" dxfId="822" priority="9"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I63"/>
  <sheetViews>
    <sheetView zoomScale="90" zoomScaleNormal="90" zoomScalePageLayoutView="90" workbookViewId="0">
      <selection activeCell="P31" sqref="P31"/>
    </sheetView>
  </sheetViews>
  <sheetFormatPr defaultColWidth="8.875" defaultRowHeight="15.75" x14ac:dyDescent="0.25"/>
  <cols>
    <col min="1" max="1" width="4.875" customWidth="1"/>
    <col min="2" max="2" width="19.125" bestFit="1" customWidth="1"/>
    <col min="3" max="4" width="7.5" bestFit="1" customWidth="1"/>
    <col min="5" max="5" width="7.375" bestFit="1" customWidth="1"/>
    <col min="6" max="6" width="0.5" customWidth="1"/>
    <col min="7" max="7" width="4.625" bestFit="1" customWidth="1"/>
    <col min="8" max="8" width="22" customWidth="1"/>
    <col min="9" max="10" width="7.5" bestFit="1" customWidth="1"/>
    <col min="11" max="11" width="7.375" bestFit="1" customWidth="1"/>
    <col min="12" max="12" width="0.5" customWidth="1"/>
    <col min="13" max="13" width="4.625" bestFit="1" customWidth="1"/>
    <col min="14" max="14" width="22" customWidth="1"/>
    <col min="15" max="15" width="8.625" customWidth="1"/>
    <col min="16" max="16" width="9.625" customWidth="1"/>
    <col min="17" max="17" width="7.375" bestFit="1" customWidth="1"/>
    <col min="18" max="18" width="0.375" customWidth="1"/>
    <col min="19" max="19" width="0.5" customWidth="1"/>
    <col min="20" max="20" width="1.875" bestFit="1" customWidth="1"/>
    <col min="21" max="21" width="7.125" customWidth="1"/>
    <col min="22" max="22" width="20.875" bestFit="1" customWidth="1"/>
    <col min="23" max="23" width="6.375" customWidth="1"/>
    <col min="24" max="24" width="5" style="61" customWidth="1"/>
    <col min="25" max="25" width="9.375" customWidth="1"/>
    <col min="26" max="26" width="4.5" style="65" customWidth="1"/>
    <col min="27" max="27" width="9.375" style="47" customWidth="1"/>
    <col min="28" max="28" width="5.5" style="68" customWidth="1"/>
  </cols>
  <sheetData>
    <row r="1" spans="1:61"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1" s="40"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2"/>
      <c r="BI2" s="2"/>
    </row>
    <row r="3" spans="1:61" ht="23.25" x14ac:dyDescent="0.25">
      <c r="E3" s="4"/>
      <c r="F3" s="4"/>
      <c r="G3" s="4"/>
      <c r="H3" s="4"/>
      <c r="I3" s="4"/>
      <c r="J3" s="1"/>
      <c r="K3" s="1"/>
      <c r="L3" s="1"/>
      <c r="M3" s="1"/>
      <c r="N3" s="1"/>
      <c r="O3" s="1"/>
      <c r="P3" s="1"/>
      <c r="Q3" s="1"/>
      <c r="R3" s="1"/>
      <c r="S3" s="1"/>
      <c r="T3" s="1"/>
      <c r="U3" s="1"/>
      <c r="V3" s="1"/>
      <c r="W3" s="1"/>
      <c r="X3" s="59"/>
      <c r="Y3" s="1"/>
      <c r="Z3" s="63"/>
      <c r="AA3" s="66"/>
      <c r="AB3" s="67"/>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21" x14ac:dyDescent="0.35">
      <c r="E4" s="1"/>
      <c r="F4" s="1"/>
      <c r="G4" s="289" t="s">
        <v>1106</v>
      </c>
      <c r="H4" s="290"/>
      <c r="I4" s="291"/>
      <c r="M4" s="1"/>
      <c r="N4" s="1"/>
      <c r="O4" s="1"/>
      <c r="P4" s="1"/>
      <c r="Q4" s="1"/>
      <c r="R4" s="1"/>
      <c r="S4" s="1"/>
      <c r="T4" s="1"/>
      <c r="U4" s="1"/>
      <c r="V4" s="1"/>
      <c r="W4" s="1"/>
      <c r="X4" s="59"/>
      <c r="Y4" s="1"/>
      <c r="Z4" s="63"/>
      <c r="AA4" s="66"/>
      <c r="AB4" s="67"/>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6" spans="1:61" s="9" customFormat="1" x14ac:dyDescent="0.25">
      <c r="A6" s="266" t="s">
        <v>165</v>
      </c>
      <c r="B6" s="267"/>
      <c r="C6" s="267"/>
      <c r="D6" s="267"/>
      <c r="E6" s="268"/>
      <c r="F6" s="268"/>
      <c r="G6" s="266" t="s">
        <v>935</v>
      </c>
      <c r="H6" s="267"/>
      <c r="I6" s="267"/>
      <c r="J6" s="267"/>
      <c r="K6" s="268"/>
      <c r="M6" s="266" t="s">
        <v>1086</v>
      </c>
      <c r="N6" s="267"/>
      <c r="O6" s="267"/>
      <c r="P6" s="267"/>
      <c r="Q6" s="268"/>
      <c r="U6" s="44" t="s">
        <v>67</v>
      </c>
      <c r="V6" s="44" t="s">
        <v>68</v>
      </c>
      <c r="W6" s="44" t="s">
        <v>69</v>
      </c>
      <c r="X6" s="60" t="s">
        <v>70</v>
      </c>
      <c r="Y6" s="44" t="s">
        <v>71</v>
      </c>
      <c r="Z6" s="64" t="s">
        <v>72</v>
      </c>
      <c r="AA6" s="44" t="s">
        <v>73</v>
      </c>
      <c r="AB6" s="60" t="s">
        <v>74</v>
      </c>
    </row>
    <row r="7" spans="1:61" x14ac:dyDescent="0.25">
      <c r="A7" s="10" t="s">
        <v>1</v>
      </c>
      <c r="B7" s="10" t="s">
        <v>2</v>
      </c>
      <c r="C7" s="10" t="s">
        <v>3</v>
      </c>
      <c r="D7" s="10" t="s">
        <v>4</v>
      </c>
      <c r="E7" s="10" t="s">
        <v>5</v>
      </c>
      <c r="G7" s="10" t="s">
        <v>1</v>
      </c>
      <c r="H7" s="10" t="s">
        <v>2</v>
      </c>
      <c r="I7" s="10" t="s">
        <v>3</v>
      </c>
      <c r="J7" s="10" t="s">
        <v>4</v>
      </c>
      <c r="K7" s="10" t="s">
        <v>5</v>
      </c>
      <c r="M7" s="10" t="s">
        <v>1</v>
      </c>
      <c r="N7" s="10" t="s">
        <v>2</v>
      </c>
      <c r="O7" s="10" t="s">
        <v>3</v>
      </c>
      <c r="P7" s="10" t="s">
        <v>4</v>
      </c>
      <c r="Q7" s="10" t="s">
        <v>5</v>
      </c>
      <c r="U7" s="17" t="s">
        <v>159</v>
      </c>
      <c r="V7" s="109" t="s">
        <v>156</v>
      </c>
      <c r="W7" s="15">
        <f t="shared" ref="W7" si="0">C19</f>
        <v>8.35</v>
      </c>
      <c r="X7" s="48">
        <f t="shared" ref="X7:X22" si="1">SUMPRODUCT((W$7:W$22&gt;W7)/COUNTIF(W$7:W$22,W$7:W$22&amp;""))+1</f>
        <v>8</v>
      </c>
      <c r="Y7" s="15">
        <f>D19</f>
        <v>8.25</v>
      </c>
      <c r="Z7" s="48">
        <f t="shared" ref="Z7:AB22" si="2">SUMPRODUCT((Y$7:Y$22&gt;Y7)/COUNTIF(Y$7:Y$22,Y$7:Y$22&amp;""))+1</f>
        <v>3</v>
      </c>
      <c r="AA7" s="77">
        <f>SUM(Table3515505781[[#This Row],[Floor4]],Table3515505781[[#This Row],[Vault6]])</f>
        <v>16.600000000000001</v>
      </c>
      <c r="AB7" s="48">
        <f t="shared" si="2"/>
        <v>8</v>
      </c>
    </row>
    <row r="8" spans="1:61" x14ac:dyDescent="0.25">
      <c r="A8" s="219">
        <v>245</v>
      </c>
      <c r="B8" s="111" t="s">
        <v>547</v>
      </c>
      <c r="C8" s="14">
        <v>9</v>
      </c>
      <c r="D8" s="14">
        <v>8</v>
      </c>
      <c r="E8" s="14">
        <f t="shared" ref="E8:E13" si="3">SUM(C8,D8)</f>
        <v>17</v>
      </c>
      <c r="G8" s="219">
        <v>251</v>
      </c>
      <c r="H8" s="109" t="s">
        <v>943</v>
      </c>
      <c r="I8" s="14">
        <v>9.1999999999999993</v>
      </c>
      <c r="J8" s="14">
        <v>8.1999999999999993</v>
      </c>
      <c r="K8" s="14">
        <f t="shared" ref="K8:K13" si="4">SUM(I8,J8)</f>
        <v>17.399999999999999</v>
      </c>
      <c r="M8" s="219">
        <v>257</v>
      </c>
      <c r="N8" s="109" t="s">
        <v>216</v>
      </c>
      <c r="O8" s="14">
        <v>8</v>
      </c>
      <c r="P8" s="14">
        <v>7.7</v>
      </c>
      <c r="Q8" s="14">
        <f t="shared" ref="Q8" si="5">SUM(O8,P8)</f>
        <v>15.7</v>
      </c>
      <c r="U8" s="17" t="s">
        <v>159</v>
      </c>
      <c r="V8" s="109" t="s">
        <v>157</v>
      </c>
      <c r="W8" s="15">
        <f>C20</f>
        <v>7.8</v>
      </c>
      <c r="X8" s="48">
        <f t="shared" si="1"/>
        <v>11</v>
      </c>
      <c r="Y8" s="15">
        <f>D20</f>
        <v>8.1</v>
      </c>
      <c r="Z8" s="48">
        <f t="shared" si="2"/>
        <v>6</v>
      </c>
      <c r="AA8" s="77">
        <f>SUM(Table3515505781[[#This Row],[Floor4]],Table3515505781[[#This Row],[Vault6]])</f>
        <v>15.899999999999999</v>
      </c>
      <c r="AB8" s="48">
        <f t="shared" si="2"/>
        <v>13</v>
      </c>
    </row>
    <row r="9" spans="1:61" x14ac:dyDescent="0.25">
      <c r="A9" s="219">
        <v>246</v>
      </c>
      <c r="B9" s="111" t="s">
        <v>176</v>
      </c>
      <c r="C9" s="14">
        <v>9.35</v>
      </c>
      <c r="D9" s="14">
        <v>8.15</v>
      </c>
      <c r="E9" s="14">
        <f t="shared" si="3"/>
        <v>17.5</v>
      </c>
      <c r="G9" s="219">
        <v>252</v>
      </c>
      <c r="H9" s="109" t="s">
        <v>944</v>
      </c>
      <c r="I9" s="14">
        <v>8.4</v>
      </c>
      <c r="J9" s="14">
        <v>7.9</v>
      </c>
      <c r="K9" s="14">
        <f t="shared" si="4"/>
        <v>16.3</v>
      </c>
      <c r="M9" s="121"/>
      <c r="N9" s="132"/>
      <c r="O9" s="82"/>
      <c r="P9" s="82"/>
      <c r="Q9" s="82"/>
      <c r="U9" s="17" t="s">
        <v>590</v>
      </c>
      <c r="V9" s="109" t="s">
        <v>216</v>
      </c>
      <c r="W9" s="15">
        <f>O8</f>
        <v>8</v>
      </c>
      <c r="X9" s="48">
        <f t="shared" si="1"/>
        <v>10</v>
      </c>
      <c r="Y9" s="15">
        <f>P8</f>
        <v>7.7</v>
      </c>
      <c r="Z9" s="48">
        <f t="shared" si="2"/>
        <v>12</v>
      </c>
      <c r="AA9" s="77">
        <f>SUM(Table3515505781[[#This Row],[Floor4]],Table3515505781[[#This Row],[Vault6]])</f>
        <v>15.7</v>
      </c>
      <c r="AB9" s="48">
        <f t="shared" si="2"/>
        <v>14</v>
      </c>
    </row>
    <row r="10" spans="1:61" x14ac:dyDescent="0.25">
      <c r="A10" s="219">
        <v>247</v>
      </c>
      <c r="B10" s="111" t="s">
        <v>91</v>
      </c>
      <c r="C10" s="14">
        <v>9.25</v>
      </c>
      <c r="D10" s="14">
        <v>8.4</v>
      </c>
      <c r="E10" s="14">
        <f t="shared" si="3"/>
        <v>17.649999999999999</v>
      </c>
      <c r="G10" s="219">
        <v>253</v>
      </c>
      <c r="H10" s="109" t="s">
        <v>945</v>
      </c>
      <c r="I10" s="14">
        <v>9</v>
      </c>
      <c r="J10" s="14">
        <v>8.35</v>
      </c>
      <c r="K10" s="14">
        <f t="shared" si="4"/>
        <v>17.350000000000001</v>
      </c>
      <c r="M10" s="266" t="s">
        <v>1087</v>
      </c>
      <c r="N10" s="267"/>
      <c r="O10" s="267"/>
      <c r="P10" s="267"/>
      <c r="Q10" s="268"/>
      <c r="U10" s="17" t="s">
        <v>593</v>
      </c>
      <c r="V10" s="109" t="s">
        <v>226</v>
      </c>
      <c r="W10" s="15">
        <f>C24</f>
        <v>8</v>
      </c>
      <c r="X10" s="48">
        <f t="shared" si="1"/>
        <v>10</v>
      </c>
      <c r="Y10" s="15">
        <f>D24</f>
        <v>8</v>
      </c>
      <c r="Z10" s="48">
        <f t="shared" si="2"/>
        <v>8</v>
      </c>
      <c r="AA10" s="77">
        <f>SUM(Table3515505781[[#This Row],[Floor4]],Table3515505781[[#This Row],[Vault6]])</f>
        <v>16</v>
      </c>
      <c r="AB10" s="48">
        <f t="shared" si="2"/>
        <v>11</v>
      </c>
    </row>
    <row r="11" spans="1:61" x14ac:dyDescent="0.25">
      <c r="A11" s="219">
        <v>248</v>
      </c>
      <c r="B11" s="111" t="s">
        <v>175</v>
      </c>
      <c r="C11" s="14">
        <v>9.1999999999999993</v>
      </c>
      <c r="D11" s="14">
        <v>8.0500000000000007</v>
      </c>
      <c r="E11" s="14">
        <f t="shared" si="3"/>
        <v>17.25</v>
      </c>
      <c r="G11" s="219">
        <v>254</v>
      </c>
      <c r="H11" s="109" t="s">
        <v>946</v>
      </c>
      <c r="I11" s="14">
        <v>8.65</v>
      </c>
      <c r="J11" s="14">
        <v>8</v>
      </c>
      <c r="K11" s="14">
        <f t="shared" si="4"/>
        <v>16.649999999999999</v>
      </c>
      <c r="M11" s="10" t="s">
        <v>1</v>
      </c>
      <c r="N11" s="10" t="s">
        <v>2</v>
      </c>
      <c r="O11" s="10" t="s">
        <v>3</v>
      </c>
      <c r="P11" s="10" t="s">
        <v>4</v>
      </c>
      <c r="Q11" s="10" t="s">
        <v>5</v>
      </c>
      <c r="U11" s="17" t="s">
        <v>626</v>
      </c>
      <c r="V11" s="109" t="s">
        <v>301</v>
      </c>
      <c r="W11" s="15">
        <f>O12</f>
        <v>7.25</v>
      </c>
      <c r="X11" s="48">
        <f t="shared" si="1"/>
        <v>12</v>
      </c>
      <c r="Y11" s="15">
        <f>P12</f>
        <v>7.8</v>
      </c>
      <c r="Z11" s="48">
        <f t="shared" si="2"/>
        <v>11</v>
      </c>
      <c r="AA11" s="77">
        <f>SUM(Table3515505781[[#This Row],[Floor4]],Table3515505781[[#This Row],[Vault6]])</f>
        <v>15.05</v>
      </c>
      <c r="AB11" s="48">
        <f t="shared" si="2"/>
        <v>15</v>
      </c>
    </row>
    <row r="12" spans="1:61" x14ac:dyDescent="0.25">
      <c r="A12" s="219">
        <v>249</v>
      </c>
      <c r="B12" s="113"/>
      <c r="C12" s="14">
        <v>0</v>
      </c>
      <c r="D12" s="14">
        <v>0</v>
      </c>
      <c r="E12" s="14">
        <f t="shared" si="3"/>
        <v>0</v>
      </c>
      <c r="G12" s="219">
        <v>255</v>
      </c>
      <c r="H12" s="109" t="s">
        <v>947</v>
      </c>
      <c r="I12" s="14">
        <v>8.5500000000000007</v>
      </c>
      <c r="J12" s="14">
        <v>8.0500000000000007</v>
      </c>
      <c r="K12" s="14">
        <f t="shared" si="4"/>
        <v>16.600000000000001</v>
      </c>
      <c r="M12" s="219">
        <v>258</v>
      </c>
      <c r="N12" s="109" t="s">
        <v>301</v>
      </c>
      <c r="O12" s="14">
        <v>7.25</v>
      </c>
      <c r="P12" s="14">
        <v>7.8</v>
      </c>
      <c r="Q12" s="14">
        <f t="shared" ref="Q12" si="6">SUM(O12,P12)</f>
        <v>15.05</v>
      </c>
      <c r="U12" s="17" t="s">
        <v>676</v>
      </c>
      <c r="V12" s="109" t="s">
        <v>682</v>
      </c>
      <c r="W12" s="15">
        <f>I19</f>
        <v>8.1</v>
      </c>
      <c r="X12" s="48">
        <f t="shared" si="1"/>
        <v>9</v>
      </c>
      <c r="Y12" s="15">
        <f>J19</f>
        <v>7.85</v>
      </c>
      <c r="Z12" s="48">
        <f t="shared" si="2"/>
        <v>10</v>
      </c>
      <c r="AA12" s="77">
        <f>SUM(Table3515505781[[#This Row],[Floor4]],Table3515505781[[#This Row],[Vault6]])</f>
        <v>15.95</v>
      </c>
      <c r="AB12" s="48">
        <f t="shared" si="2"/>
        <v>12</v>
      </c>
    </row>
    <row r="13" spans="1:61" ht="16.5" thickBot="1" x14ac:dyDescent="0.3">
      <c r="A13" s="219">
        <v>250</v>
      </c>
      <c r="B13" s="113"/>
      <c r="C13" s="14">
        <v>0</v>
      </c>
      <c r="D13" s="14">
        <v>0</v>
      </c>
      <c r="E13" s="18">
        <f t="shared" si="3"/>
        <v>0</v>
      </c>
      <c r="F13" s="9"/>
      <c r="G13" s="219">
        <v>256</v>
      </c>
      <c r="H13" s="109" t="s">
        <v>948</v>
      </c>
      <c r="I13" s="14">
        <v>8.35</v>
      </c>
      <c r="J13" s="14">
        <v>8.1</v>
      </c>
      <c r="K13" s="18">
        <f t="shared" si="4"/>
        <v>16.45</v>
      </c>
      <c r="L13" s="9"/>
      <c r="M13" s="121"/>
      <c r="N13" s="132"/>
      <c r="O13" s="82"/>
      <c r="P13" s="82"/>
      <c r="Q13" s="75"/>
      <c r="U13" s="17" t="s">
        <v>942</v>
      </c>
      <c r="V13" s="109" t="s">
        <v>943</v>
      </c>
      <c r="W13" s="15">
        <f>I8</f>
        <v>9.1999999999999993</v>
      </c>
      <c r="X13" s="48">
        <f t="shared" si="1"/>
        <v>3</v>
      </c>
      <c r="Y13" s="15">
        <f t="shared" ref="Y13:Y18" si="7">J8</f>
        <v>8.1999999999999993</v>
      </c>
      <c r="Z13" s="48">
        <f t="shared" si="2"/>
        <v>4</v>
      </c>
      <c r="AA13" s="77">
        <f>SUM(Table3515505781[[#This Row],[Floor4]],Table3515505781[[#This Row],[Vault6]])</f>
        <v>17.399999999999999</v>
      </c>
      <c r="AB13" s="48">
        <f t="shared" si="2"/>
        <v>3</v>
      </c>
    </row>
    <row r="14" spans="1:61" ht="16.5" thickBot="1" x14ac:dyDescent="0.3">
      <c r="B14" s="33" t="s">
        <v>10</v>
      </c>
      <c r="C14" s="20">
        <f>SUM(C8:C13)-SMALL(C8:C13,1)-SMALL(C8:C13,2)</f>
        <v>36.799999999999997</v>
      </c>
      <c r="D14" s="20">
        <f>SUM(D8:D13)-SMALL(D8:D13,1)-SMALL(D8:D13,2)</f>
        <v>32.599999999999994</v>
      </c>
      <c r="E14" s="21">
        <f>SUM(C14:D14)</f>
        <v>69.399999999999991</v>
      </c>
      <c r="F14" s="9"/>
      <c r="H14" s="33" t="s">
        <v>10</v>
      </c>
      <c r="I14" s="20">
        <f>SUM(I8:I13)-SMALL(I8:I13,1)-SMALL(I8:I13,2)</f>
        <v>35.4</v>
      </c>
      <c r="J14" s="20">
        <f>SUM(J8:J13)-SMALL(J8:J13,1)-SMALL(J8:J13,2)</f>
        <v>32.700000000000003</v>
      </c>
      <c r="K14" s="21">
        <f>SUM(I14:J14)</f>
        <v>68.099999999999994</v>
      </c>
      <c r="L14" s="9"/>
      <c r="M14" s="1"/>
      <c r="N14" s="47" t="s">
        <v>13</v>
      </c>
      <c r="O14" s="51" t="s">
        <v>5</v>
      </c>
      <c r="P14" s="52" t="s">
        <v>11</v>
      </c>
      <c r="Q14" s="124"/>
      <c r="U14" s="17" t="s">
        <v>942</v>
      </c>
      <c r="V14" s="109" t="s">
        <v>944</v>
      </c>
      <c r="W14" s="15">
        <f t="shared" ref="W14:W18" si="8">I9</f>
        <v>8.4</v>
      </c>
      <c r="X14" s="48">
        <f t="shared" si="1"/>
        <v>7</v>
      </c>
      <c r="Y14" s="15">
        <f t="shared" si="7"/>
        <v>7.9</v>
      </c>
      <c r="Z14" s="48">
        <f t="shared" si="2"/>
        <v>9</v>
      </c>
      <c r="AA14" s="77">
        <f>SUM(Table3515505781[[#This Row],[Floor4]],Table3515505781[[#This Row],[Vault6]])</f>
        <v>16.3</v>
      </c>
      <c r="AB14" s="48">
        <f t="shared" si="2"/>
        <v>10</v>
      </c>
    </row>
    <row r="15" spans="1:61" x14ac:dyDescent="0.25">
      <c r="B15" s="110" t="s">
        <v>107</v>
      </c>
      <c r="D15" s="33"/>
      <c r="E15" s="34"/>
      <c r="H15" s="110" t="s">
        <v>107</v>
      </c>
      <c r="J15" s="33"/>
      <c r="K15" s="34"/>
      <c r="M15" s="1"/>
      <c r="N15" s="53" t="s">
        <v>64</v>
      </c>
      <c r="O15" s="55">
        <v>69.400000000000006</v>
      </c>
      <c r="P15" s="48">
        <f>SUMPRODUCT((O$15:O$16&gt;O15)/COUNTIF(O$15:O$16,O$15:O$16&amp;""))+1</f>
        <v>1</v>
      </c>
      <c r="Q15" s="137"/>
      <c r="U15" s="17" t="s">
        <v>942</v>
      </c>
      <c r="V15" s="109" t="s">
        <v>945</v>
      </c>
      <c r="W15" s="15">
        <f t="shared" si="8"/>
        <v>9</v>
      </c>
      <c r="X15" s="48">
        <f t="shared" si="1"/>
        <v>4</v>
      </c>
      <c r="Y15" s="15">
        <f t="shared" si="7"/>
        <v>8.35</v>
      </c>
      <c r="Z15" s="48">
        <f t="shared" si="2"/>
        <v>2</v>
      </c>
      <c r="AA15" s="77">
        <f>SUM(Table3515505781[[#This Row],[Floor4]],Table3515505781[[#This Row],[Vault6]])</f>
        <v>17.350000000000001</v>
      </c>
      <c r="AB15" s="48">
        <f t="shared" si="2"/>
        <v>4</v>
      </c>
    </row>
    <row r="16" spans="1:61" x14ac:dyDescent="0.25">
      <c r="M16" s="1"/>
      <c r="N16" s="53" t="s">
        <v>1040</v>
      </c>
      <c r="O16" s="55">
        <f>K14</f>
        <v>68.099999999999994</v>
      </c>
      <c r="P16" s="48">
        <f>SUMPRODUCT((O$15:O$16&gt;O16)/COUNTIF(O$15:O$16,O$15:O$16&amp;""))+1</f>
        <v>2</v>
      </c>
      <c r="Q16" s="1"/>
      <c r="U16" s="17" t="s">
        <v>942</v>
      </c>
      <c r="V16" s="109" t="s">
        <v>946</v>
      </c>
      <c r="W16" s="15">
        <f t="shared" si="8"/>
        <v>8.65</v>
      </c>
      <c r="X16" s="48">
        <f t="shared" si="1"/>
        <v>5</v>
      </c>
      <c r="Y16" s="15">
        <f t="shared" si="7"/>
        <v>8</v>
      </c>
      <c r="Z16" s="48">
        <f t="shared" si="2"/>
        <v>8</v>
      </c>
      <c r="AA16" s="77">
        <f>SUM(Table3515505781[[#This Row],[Floor4]],Table3515505781[[#This Row],[Vault6]])</f>
        <v>16.649999999999999</v>
      </c>
      <c r="AB16" s="48">
        <f t="shared" si="2"/>
        <v>7</v>
      </c>
    </row>
    <row r="17" spans="1:28" x14ac:dyDescent="0.25">
      <c r="A17" s="266" t="s">
        <v>1084</v>
      </c>
      <c r="B17" s="267"/>
      <c r="C17" s="267"/>
      <c r="D17" s="267"/>
      <c r="E17" s="268"/>
      <c r="F17" s="127"/>
      <c r="G17" s="266" t="s">
        <v>683</v>
      </c>
      <c r="H17" s="267"/>
      <c r="I17" s="267"/>
      <c r="J17" s="267"/>
      <c r="K17" s="268"/>
      <c r="L17" s="9"/>
      <c r="M17" s="269"/>
      <c r="Q17" s="269"/>
      <c r="U17" s="17" t="s">
        <v>942</v>
      </c>
      <c r="V17" s="109" t="s">
        <v>947</v>
      </c>
      <c r="W17" s="15">
        <f t="shared" si="8"/>
        <v>8.5500000000000007</v>
      </c>
      <c r="X17" s="48">
        <f t="shared" si="1"/>
        <v>6</v>
      </c>
      <c r="Y17" s="15">
        <f t="shared" si="7"/>
        <v>8.0500000000000007</v>
      </c>
      <c r="Z17" s="48">
        <f t="shared" si="2"/>
        <v>7</v>
      </c>
      <c r="AA17" s="77">
        <f>SUM(Table3515505781[[#This Row],[Floor4]],Table3515505781[[#This Row],[Vault6]])</f>
        <v>16.600000000000001</v>
      </c>
      <c r="AB17" s="48">
        <f t="shared" si="2"/>
        <v>8</v>
      </c>
    </row>
    <row r="18" spans="1:28" x14ac:dyDescent="0.25">
      <c r="A18" s="10" t="s">
        <v>1</v>
      </c>
      <c r="B18" s="10" t="s">
        <v>2</v>
      </c>
      <c r="C18" s="10" t="s">
        <v>3</v>
      </c>
      <c r="D18" s="10" t="s">
        <v>4</v>
      </c>
      <c r="E18" s="10" t="s">
        <v>5</v>
      </c>
      <c r="F18" s="1"/>
      <c r="G18" s="10" t="s">
        <v>1</v>
      </c>
      <c r="H18" s="10" t="s">
        <v>2</v>
      </c>
      <c r="I18" s="10" t="s">
        <v>3</v>
      </c>
      <c r="J18" s="10" t="s">
        <v>4</v>
      </c>
      <c r="K18" s="10" t="s">
        <v>5</v>
      </c>
      <c r="M18" s="133"/>
      <c r="Q18" s="133"/>
      <c r="U18" s="17" t="s">
        <v>942</v>
      </c>
      <c r="V18" s="109" t="s">
        <v>948</v>
      </c>
      <c r="W18" s="15">
        <f t="shared" si="8"/>
        <v>8.35</v>
      </c>
      <c r="X18" s="48">
        <f t="shared" si="1"/>
        <v>8</v>
      </c>
      <c r="Y18" s="15">
        <f t="shared" si="7"/>
        <v>8.1</v>
      </c>
      <c r="Z18" s="48">
        <f t="shared" si="2"/>
        <v>6</v>
      </c>
      <c r="AA18" s="77">
        <f>SUM(Table3515505781[[#This Row],[Floor4]],Table3515505781[[#This Row],[Vault6]])</f>
        <v>16.45</v>
      </c>
      <c r="AB18" s="48">
        <f t="shared" si="2"/>
        <v>9</v>
      </c>
    </row>
    <row r="19" spans="1:28" x14ac:dyDescent="0.25">
      <c r="A19" s="219">
        <v>259</v>
      </c>
      <c r="B19" s="109" t="s">
        <v>156</v>
      </c>
      <c r="C19" s="14">
        <v>8.35</v>
      </c>
      <c r="D19" s="14">
        <v>8.25</v>
      </c>
      <c r="E19" s="14">
        <f t="shared" ref="E19:E20" si="9">SUM(C19,D19)</f>
        <v>16.600000000000001</v>
      </c>
      <c r="F19" s="1"/>
      <c r="G19" s="219">
        <v>261</v>
      </c>
      <c r="H19" s="109" t="s">
        <v>682</v>
      </c>
      <c r="I19" s="14">
        <v>8.1</v>
      </c>
      <c r="J19" s="14">
        <v>7.85</v>
      </c>
      <c r="K19" s="14">
        <f t="shared" ref="K19" si="10">SUM(I19,J19)</f>
        <v>15.95</v>
      </c>
      <c r="M19" s="121"/>
      <c r="Q19" s="82"/>
      <c r="U19" s="17" t="s">
        <v>164</v>
      </c>
      <c r="V19" s="120" t="s">
        <v>547</v>
      </c>
      <c r="W19" s="15">
        <f>C8</f>
        <v>9</v>
      </c>
      <c r="X19" s="48">
        <f t="shared" si="1"/>
        <v>4</v>
      </c>
      <c r="Y19" s="15">
        <f>D8</f>
        <v>8</v>
      </c>
      <c r="Z19" s="48">
        <f t="shared" si="2"/>
        <v>8</v>
      </c>
      <c r="AA19" s="77">
        <f>SUM(Table3515505781[[#This Row],[Floor4]],Table3515505781[[#This Row],[Vault6]])</f>
        <v>17</v>
      </c>
      <c r="AB19" s="48">
        <f t="shared" si="2"/>
        <v>6</v>
      </c>
    </row>
    <row r="20" spans="1:28" x14ac:dyDescent="0.25">
      <c r="A20" s="219">
        <v>260</v>
      </c>
      <c r="B20" s="109" t="s">
        <v>157</v>
      </c>
      <c r="C20" s="14">
        <v>7.8</v>
      </c>
      <c r="D20" s="14">
        <v>8.1</v>
      </c>
      <c r="E20" s="14">
        <f t="shared" si="9"/>
        <v>15.899999999999999</v>
      </c>
      <c r="F20" s="1"/>
      <c r="G20" s="121"/>
      <c r="H20" s="132"/>
      <c r="I20" s="82"/>
      <c r="J20" s="82"/>
      <c r="K20" s="82"/>
      <c r="M20" s="121"/>
      <c r="Q20" s="82"/>
      <c r="U20" s="17" t="s">
        <v>164</v>
      </c>
      <c r="V20" s="120" t="s">
        <v>176</v>
      </c>
      <c r="W20" s="15">
        <f t="shared" ref="W20:W22" si="11">C9</f>
        <v>9.35</v>
      </c>
      <c r="X20" s="48">
        <f t="shared" si="1"/>
        <v>1</v>
      </c>
      <c r="Y20" s="15">
        <f>D9</f>
        <v>8.15</v>
      </c>
      <c r="Z20" s="48">
        <f t="shared" si="2"/>
        <v>5</v>
      </c>
      <c r="AA20" s="77">
        <f>SUM(Table3515505781[[#This Row],[Floor4]],Table3515505781[[#This Row],[Vault6]])</f>
        <v>17.5</v>
      </c>
      <c r="AB20" s="48">
        <f t="shared" si="2"/>
        <v>2</v>
      </c>
    </row>
    <row r="21" spans="1:28" x14ac:dyDescent="0.25">
      <c r="A21" s="125"/>
      <c r="B21" s="171"/>
      <c r="C21" s="126"/>
      <c r="D21" s="126"/>
      <c r="E21" s="126"/>
      <c r="F21" s="1"/>
      <c r="G21" s="121"/>
      <c r="H21" s="132"/>
      <c r="I21" s="82"/>
      <c r="J21" s="82"/>
      <c r="K21" s="82"/>
      <c r="M21" s="121"/>
      <c r="Q21" s="82"/>
      <c r="U21" s="17" t="s">
        <v>164</v>
      </c>
      <c r="V21" s="120" t="s">
        <v>91</v>
      </c>
      <c r="W21" s="15">
        <f t="shared" si="11"/>
        <v>9.25</v>
      </c>
      <c r="X21" s="48">
        <f t="shared" si="1"/>
        <v>2</v>
      </c>
      <c r="Y21" s="15">
        <f>D10</f>
        <v>8.4</v>
      </c>
      <c r="Z21" s="48">
        <f t="shared" si="2"/>
        <v>1</v>
      </c>
      <c r="AA21" s="77">
        <f>SUM(Table3515505781[[#This Row],[Floor4]],Table3515505781[[#This Row],[Vault6]])</f>
        <v>17.649999999999999</v>
      </c>
      <c r="AB21" s="48">
        <f t="shared" si="2"/>
        <v>1</v>
      </c>
    </row>
    <row r="22" spans="1:28" x14ac:dyDescent="0.25">
      <c r="A22" s="266" t="s">
        <v>1085</v>
      </c>
      <c r="B22" s="267"/>
      <c r="C22" s="267"/>
      <c r="D22" s="267"/>
      <c r="E22" s="268"/>
      <c r="F22" s="1"/>
      <c r="G22" s="121"/>
      <c r="H22" s="132"/>
      <c r="I22" s="82"/>
      <c r="J22" s="82"/>
      <c r="K22" s="82"/>
      <c r="M22" s="121"/>
      <c r="Q22" s="82"/>
      <c r="U22" s="17" t="s">
        <v>164</v>
      </c>
      <c r="V22" s="131" t="s">
        <v>175</v>
      </c>
      <c r="W22" s="15">
        <f t="shared" si="11"/>
        <v>9.1999999999999993</v>
      </c>
      <c r="X22" s="48">
        <f t="shared" si="1"/>
        <v>3</v>
      </c>
      <c r="Y22" s="15">
        <f>D11</f>
        <v>8.0500000000000007</v>
      </c>
      <c r="Z22" s="48">
        <f t="shared" si="2"/>
        <v>7</v>
      </c>
      <c r="AA22" s="85">
        <f>SUM(Table3515505781[[#This Row],[Floor4]],Table3515505781[[#This Row],[Vault6]])</f>
        <v>17.25</v>
      </c>
      <c r="AB22" s="48">
        <f t="shared" si="2"/>
        <v>5</v>
      </c>
    </row>
    <row r="23" spans="1:28" x14ac:dyDescent="0.25">
      <c r="A23" s="10" t="s">
        <v>1</v>
      </c>
      <c r="B23" s="10" t="s">
        <v>2</v>
      </c>
      <c r="C23" s="10" t="s">
        <v>3</v>
      </c>
      <c r="D23" s="10" t="s">
        <v>4</v>
      </c>
      <c r="E23" s="10" t="s">
        <v>5</v>
      </c>
      <c r="F23" s="1"/>
      <c r="G23" s="121"/>
      <c r="H23" s="132"/>
      <c r="I23" s="82"/>
      <c r="J23" s="82"/>
      <c r="K23" s="82"/>
      <c r="M23" s="121"/>
      <c r="Q23" s="82"/>
    </row>
    <row r="24" spans="1:28" x14ac:dyDescent="0.25">
      <c r="A24" s="219">
        <v>262</v>
      </c>
      <c r="B24" s="109" t="s">
        <v>226</v>
      </c>
      <c r="C24" s="14">
        <v>8</v>
      </c>
      <c r="D24" s="14">
        <v>8</v>
      </c>
      <c r="E24" s="14">
        <f t="shared" ref="E24" si="12">SUM(C24,D24)</f>
        <v>16</v>
      </c>
      <c r="F24" s="127"/>
      <c r="G24" s="121"/>
      <c r="H24" s="132"/>
      <c r="I24" s="82"/>
      <c r="J24" s="82"/>
      <c r="K24" s="75"/>
      <c r="L24" s="9"/>
      <c r="M24" s="121"/>
      <c r="Q24" s="75"/>
    </row>
    <row r="25" spans="1:28" x14ac:dyDescent="0.25">
      <c r="A25" s="1"/>
      <c r="B25" s="123"/>
      <c r="C25" s="71"/>
      <c r="D25" s="71"/>
      <c r="E25" s="124"/>
      <c r="F25" s="127"/>
      <c r="G25" s="1"/>
      <c r="H25" s="123"/>
      <c r="I25" s="71"/>
      <c r="J25" s="71"/>
      <c r="K25" s="124"/>
      <c r="L25" s="9"/>
      <c r="M25" s="1"/>
      <c r="Q25" s="124"/>
    </row>
    <row r="27" spans="1:28" x14ac:dyDescent="0.25">
      <c r="F27" s="127"/>
      <c r="G27" s="1"/>
      <c r="H27" s="1"/>
      <c r="I27" s="1"/>
      <c r="J27" s="1"/>
      <c r="K27" s="1"/>
      <c r="L27" s="127"/>
      <c r="M27" s="269"/>
      <c r="Q27" s="269"/>
    </row>
    <row r="28" spans="1:28" x14ac:dyDescent="0.25">
      <c r="F28" s="1"/>
      <c r="G28" s="1"/>
      <c r="H28" s="1"/>
      <c r="I28" s="1"/>
      <c r="J28" s="1"/>
      <c r="K28" s="1"/>
      <c r="L28" s="1"/>
      <c r="M28" s="133"/>
      <c r="Q28" s="133"/>
    </row>
    <row r="29" spans="1:28" x14ac:dyDescent="0.25">
      <c r="F29" s="1"/>
      <c r="G29" s="1"/>
      <c r="H29" s="1"/>
      <c r="I29" s="1"/>
      <c r="J29" s="1"/>
      <c r="K29" s="1"/>
      <c r="L29" s="1"/>
      <c r="M29" s="121"/>
      <c r="Q29" s="82"/>
    </row>
    <row r="30" spans="1:28" x14ac:dyDescent="0.25">
      <c r="F30" s="1"/>
      <c r="G30" s="121"/>
      <c r="H30" s="132"/>
      <c r="I30" s="82"/>
      <c r="J30" s="82"/>
      <c r="K30" s="82"/>
      <c r="L30" s="1"/>
      <c r="M30" s="121"/>
      <c r="Q30" s="82"/>
    </row>
    <row r="31" spans="1:28" x14ac:dyDescent="0.25">
      <c r="F31" s="1"/>
      <c r="G31" s="121"/>
      <c r="H31" s="122"/>
      <c r="I31" s="82"/>
      <c r="J31" s="82"/>
      <c r="K31" s="82"/>
      <c r="L31" s="1"/>
      <c r="M31" s="121"/>
      <c r="Q31" s="82"/>
    </row>
    <row r="32" spans="1:28" x14ac:dyDescent="0.25">
      <c r="F32" s="1"/>
      <c r="G32" s="1"/>
      <c r="H32" s="1"/>
      <c r="I32" s="1"/>
      <c r="J32" s="1"/>
      <c r="K32" s="1"/>
      <c r="L32" s="1"/>
      <c r="M32" s="121"/>
      <c r="Q32" s="82"/>
      <c r="X32"/>
      <c r="Z32"/>
      <c r="AA32"/>
      <c r="AB32"/>
    </row>
    <row r="33" spans="1:17" customFormat="1" x14ac:dyDescent="0.25">
      <c r="F33" s="1"/>
      <c r="G33" s="1"/>
      <c r="H33" s="1"/>
      <c r="I33" s="1"/>
      <c r="J33" s="1"/>
      <c r="K33" s="1"/>
      <c r="L33" s="1"/>
      <c r="M33" s="121"/>
      <c r="Q33" s="82"/>
    </row>
    <row r="34" spans="1:17" customFormat="1" x14ac:dyDescent="0.25">
      <c r="F34" s="127"/>
      <c r="G34" s="1"/>
      <c r="H34" s="1"/>
      <c r="I34" s="1"/>
      <c r="J34" s="1"/>
      <c r="K34" s="1"/>
      <c r="L34" s="127"/>
      <c r="M34" s="121"/>
      <c r="Q34" s="75"/>
    </row>
    <row r="35" spans="1:17" customFormat="1" x14ac:dyDescent="0.25">
      <c r="A35" s="1"/>
      <c r="B35" s="123"/>
      <c r="C35" s="71"/>
      <c r="D35" s="71"/>
      <c r="E35" s="124"/>
      <c r="F35" s="127"/>
      <c r="G35" s="1"/>
      <c r="H35" s="123"/>
      <c r="I35" s="71"/>
      <c r="J35" s="71"/>
      <c r="K35" s="124"/>
      <c r="L35" s="127"/>
      <c r="M35" s="1"/>
      <c r="Q35" s="124"/>
    </row>
    <row r="36" spans="1:17" customFormat="1" x14ac:dyDescent="0.25">
      <c r="G36" s="1"/>
      <c r="H36" s="1"/>
      <c r="I36" s="1"/>
      <c r="J36" s="1"/>
      <c r="K36" s="1"/>
      <c r="Q36" s="34"/>
    </row>
    <row r="37" spans="1:17" customFormat="1" x14ac:dyDescent="0.25">
      <c r="F37" s="96"/>
      <c r="G37" s="1"/>
      <c r="H37" s="1"/>
      <c r="I37" s="1"/>
      <c r="J37" s="1"/>
      <c r="K37" s="1"/>
      <c r="L37" s="96"/>
    </row>
    <row r="38" spans="1:17" customFormat="1" x14ac:dyDescent="0.25">
      <c r="F38" s="96"/>
      <c r="G38" s="1"/>
      <c r="H38" s="1"/>
      <c r="I38" s="1"/>
      <c r="J38" s="1"/>
      <c r="K38" s="1"/>
      <c r="L38" s="269"/>
    </row>
    <row r="39" spans="1:17" customFormat="1" x14ac:dyDescent="0.25">
      <c r="F39" s="96"/>
      <c r="G39" s="83"/>
      <c r="H39" s="132"/>
      <c r="I39" s="82"/>
      <c r="J39" s="82"/>
      <c r="K39" s="82"/>
      <c r="L39" s="96"/>
    </row>
    <row r="40" spans="1:17" customFormat="1" x14ac:dyDescent="0.25">
      <c r="F40" s="96"/>
      <c r="G40" s="121"/>
      <c r="H40" s="132"/>
      <c r="I40" s="82"/>
      <c r="J40" s="82"/>
      <c r="K40" s="82"/>
      <c r="L40" s="96"/>
    </row>
    <row r="41" spans="1:17" customFormat="1" x14ac:dyDescent="0.25">
      <c r="A41" s="93"/>
      <c r="B41" s="102"/>
      <c r="C41" s="94"/>
      <c r="D41" s="94"/>
      <c r="E41" s="94"/>
      <c r="F41" s="96"/>
      <c r="G41" s="95"/>
      <c r="H41" s="102"/>
      <c r="I41" s="75"/>
      <c r="J41" s="75"/>
      <c r="K41" s="75"/>
      <c r="L41" s="96"/>
    </row>
    <row r="42" spans="1:17" customFormat="1" x14ac:dyDescent="0.25">
      <c r="A42" s="93"/>
      <c r="B42" s="102"/>
      <c r="C42" s="94"/>
      <c r="D42" s="94"/>
      <c r="E42" s="94"/>
      <c r="F42" s="96"/>
      <c r="G42" s="96"/>
      <c r="H42" s="96"/>
      <c r="I42" s="96"/>
      <c r="J42" s="96"/>
      <c r="K42" s="96"/>
      <c r="L42" s="96"/>
    </row>
    <row r="43" spans="1:17" customFormat="1" x14ac:dyDescent="0.25">
      <c r="A43" s="93"/>
      <c r="B43" s="102"/>
      <c r="C43" s="94"/>
      <c r="D43" s="94"/>
      <c r="E43" s="94"/>
      <c r="F43" s="96"/>
      <c r="G43" s="269"/>
      <c r="H43" s="269"/>
      <c r="I43" s="269"/>
      <c r="J43" s="269"/>
      <c r="K43" s="269"/>
      <c r="L43" s="269"/>
    </row>
    <row r="44" spans="1:17" customFormat="1" x14ac:dyDescent="0.25">
      <c r="A44" s="93"/>
      <c r="B44" s="102"/>
      <c r="C44" s="94"/>
      <c r="D44" s="94"/>
      <c r="E44" s="94"/>
      <c r="F44" s="96"/>
      <c r="G44" s="92"/>
      <c r="H44" s="92"/>
      <c r="I44" s="92"/>
      <c r="J44" s="92"/>
      <c r="K44" s="92"/>
      <c r="L44" s="96"/>
      <c r="N44" s="72"/>
      <c r="O44" s="73"/>
      <c r="P44" s="74"/>
    </row>
    <row r="45" spans="1:17" customFormat="1" x14ac:dyDescent="0.25">
      <c r="A45" s="93"/>
      <c r="B45" s="102"/>
      <c r="C45" s="94"/>
      <c r="D45" s="94"/>
      <c r="E45" s="94"/>
      <c r="F45" s="96"/>
      <c r="G45" s="95"/>
      <c r="H45" s="102"/>
      <c r="I45" s="75"/>
      <c r="J45" s="75"/>
      <c r="K45" s="75"/>
      <c r="L45" s="96"/>
    </row>
    <row r="46" spans="1:17" customFormat="1" x14ac:dyDescent="0.25">
      <c r="A46" s="103"/>
      <c r="B46" s="97"/>
      <c r="C46" s="94"/>
      <c r="D46" s="94"/>
      <c r="E46" s="98"/>
      <c r="F46" s="96"/>
      <c r="G46" s="95"/>
      <c r="H46" s="102"/>
      <c r="I46" s="75"/>
      <c r="J46" s="75"/>
      <c r="K46" s="75"/>
      <c r="L46" s="96"/>
    </row>
    <row r="47" spans="1:17" customFormat="1" x14ac:dyDescent="0.25">
      <c r="A47" s="96"/>
      <c r="B47" s="104"/>
      <c r="C47" s="96"/>
      <c r="D47" s="99"/>
      <c r="E47" s="100"/>
      <c r="F47" s="96"/>
      <c r="G47" s="96"/>
      <c r="H47" s="96"/>
      <c r="I47" s="96"/>
      <c r="J47" s="96"/>
      <c r="K47" s="96"/>
      <c r="L47" s="96"/>
    </row>
    <row r="48" spans="1:17" customFormat="1" x14ac:dyDescent="0.25">
      <c r="A48" s="270"/>
      <c r="B48" s="270"/>
      <c r="C48" s="270"/>
      <c r="D48" s="270"/>
      <c r="E48" s="270"/>
      <c r="F48" s="96"/>
      <c r="G48" s="269"/>
      <c r="H48" s="269"/>
      <c r="I48" s="269"/>
      <c r="J48" s="269"/>
      <c r="K48" s="269"/>
      <c r="L48" s="269"/>
    </row>
    <row r="49" spans="1:12" customFormat="1" x14ac:dyDescent="0.25">
      <c r="A49" s="91"/>
      <c r="B49" s="91"/>
      <c r="C49" s="91"/>
      <c r="D49" s="91"/>
      <c r="E49" s="91"/>
      <c r="F49" s="96"/>
      <c r="G49" s="92"/>
      <c r="H49" s="92"/>
      <c r="I49" s="92"/>
      <c r="J49" s="92"/>
      <c r="K49" s="92"/>
      <c r="L49" s="96"/>
    </row>
    <row r="50" spans="1:12" customFormat="1" x14ac:dyDescent="0.25">
      <c r="A50" s="93"/>
      <c r="B50" s="102"/>
      <c r="C50" s="94"/>
      <c r="D50" s="94"/>
      <c r="E50" s="94"/>
      <c r="F50" s="96"/>
      <c r="G50" s="95"/>
      <c r="H50" s="102"/>
      <c r="I50" s="75"/>
      <c r="J50" s="75"/>
      <c r="K50" s="75"/>
      <c r="L50" s="96"/>
    </row>
    <row r="51" spans="1:12" customFormat="1" x14ac:dyDescent="0.25">
      <c r="A51" s="93"/>
      <c r="B51" s="102"/>
      <c r="C51" s="94"/>
      <c r="D51" s="94"/>
      <c r="E51" s="94"/>
      <c r="F51" s="96"/>
      <c r="G51" s="96"/>
      <c r="H51" s="96"/>
      <c r="I51" s="96"/>
      <c r="J51" s="96"/>
      <c r="K51" s="96"/>
      <c r="L51" s="96"/>
    </row>
    <row r="52" spans="1:12" customFormat="1" x14ac:dyDescent="0.25">
      <c r="A52" s="93"/>
      <c r="B52" s="102"/>
      <c r="C52" s="94"/>
      <c r="D52" s="94"/>
      <c r="E52" s="94"/>
      <c r="F52" s="96"/>
      <c r="G52" s="96"/>
      <c r="H52" s="96"/>
      <c r="I52" s="96"/>
      <c r="J52" s="96"/>
      <c r="K52" s="96"/>
      <c r="L52" s="96"/>
    </row>
    <row r="53" spans="1:12" customFormat="1" x14ac:dyDescent="0.25">
      <c r="A53" s="93"/>
      <c r="B53" s="102"/>
      <c r="C53" s="94"/>
      <c r="D53" s="94"/>
      <c r="E53" s="94"/>
      <c r="F53" s="96"/>
      <c r="G53" s="96"/>
      <c r="H53" s="96"/>
      <c r="I53" s="96"/>
      <c r="J53" s="96"/>
      <c r="K53" s="96"/>
      <c r="L53" s="96"/>
    </row>
    <row r="54" spans="1:12" customFormat="1" x14ac:dyDescent="0.25">
      <c r="A54" s="93"/>
      <c r="B54" s="102"/>
      <c r="C54" s="94"/>
      <c r="D54" s="94"/>
      <c r="E54" s="94"/>
      <c r="F54" s="96"/>
      <c r="G54" s="96"/>
      <c r="H54" s="96"/>
      <c r="I54" s="96"/>
      <c r="J54" s="96"/>
      <c r="K54" s="96"/>
      <c r="L54" s="96"/>
    </row>
    <row r="55" spans="1:12" customFormat="1" x14ac:dyDescent="0.25">
      <c r="A55" s="93"/>
      <c r="B55" s="102"/>
      <c r="C55" s="94"/>
      <c r="D55" s="94"/>
      <c r="E55" s="94"/>
      <c r="F55" s="96"/>
      <c r="G55" s="96"/>
      <c r="H55" s="96"/>
      <c r="I55" s="96"/>
      <c r="J55" s="96"/>
      <c r="K55" s="96"/>
      <c r="L55" s="96"/>
    </row>
    <row r="56" spans="1:12" customFormat="1" x14ac:dyDescent="0.25">
      <c r="A56" s="103"/>
      <c r="B56" s="97"/>
      <c r="C56" s="94"/>
      <c r="D56" s="94"/>
      <c r="E56" s="98"/>
      <c r="F56" s="96"/>
      <c r="G56" s="96"/>
      <c r="H56" s="96"/>
      <c r="I56" s="96"/>
      <c r="J56" s="96"/>
      <c r="K56" s="96"/>
      <c r="L56" s="96"/>
    </row>
    <row r="57" spans="1:12" customFormat="1" x14ac:dyDescent="0.25">
      <c r="A57" s="96"/>
      <c r="B57" s="96"/>
      <c r="C57" s="96"/>
      <c r="D57" s="96"/>
      <c r="E57" s="96"/>
      <c r="F57" s="96"/>
      <c r="G57" s="96"/>
      <c r="H57" s="96"/>
      <c r="I57" s="96"/>
      <c r="J57" s="96"/>
      <c r="K57" s="96"/>
      <c r="L57" s="96"/>
    </row>
    <row r="58" spans="1:12" customFormat="1" x14ac:dyDescent="0.25">
      <c r="A58" s="96"/>
      <c r="B58" s="96"/>
      <c r="C58" s="96"/>
      <c r="D58" s="96"/>
      <c r="E58" s="96"/>
      <c r="F58" s="96"/>
      <c r="G58" s="96"/>
      <c r="H58" s="96"/>
      <c r="I58" s="96"/>
      <c r="J58" s="96"/>
      <c r="K58" s="96"/>
      <c r="L58" s="96"/>
    </row>
    <row r="59" spans="1:12" customFormat="1" x14ac:dyDescent="0.25">
      <c r="A59" s="96"/>
      <c r="B59" s="96"/>
      <c r="C59" s="96"/>
      <c r="D59" s="96"/>
      <c r="E59" s="96"/>
      <c r="F59" s="96"/>
      <c r="G59" s="96"/>
      <c r="H59" s="96"/>
      <c r="I59" s="96"/>
      <c r="J59" s="96"/>
      <c r="K59" s="96"/>
      <c r="L59" s="96"/>
    </row>
    <row r="60" spans="1:12" customFormat="1" x14ac:dyDescent="0.25">
      <c r="A60" s="96"/>
      <c r="B60" s="96"/>
      <c r="C60" s="96"/>
      <c r="D60" s="96"/>
      <c r="E60" s="96"/>
      <c r="F60" s="96"/>
      <c r="G60" s="96"/>
      <c r="H60" s="96"/>
      <c r="I60" s="96"/>
      <c r="J60" s="96"/>
      <c r="K60" s="96"/>
      <c r="L60" s="96"/>
    </row>
    <row r="61" spans="1:12" customFormat="1" x14ac:dyDescent="0.25">
      <c r="A61" s="96"/>
      <c r="B61" s="96"/>
      <c r="C61" s="96"/>
      <c r="D61" s="96"/>
      <c r="E61" s="96"/>
      <c r="F61" s="96"/>
      <c r="G61" s="96"/>
      <c r="H61" s="96"/>
      <c r="I61" s="96"/>
      <c r="J61" s="96"/>
      <c r="K61" s="96"/>
      <c r="L61" s="96"/>
    </row>
    <row r="62" spans="1:12" customFormat="1" x14ac:dyDescent="0.25">
      <c r="A62" s="96"/>
      <c r="B62" s="96"/>
      <c r="C62" s="96"/>
      <c r="D62" s="96"/>
      <c r="E62" s="96"/>
      <c r="F62" s="96"/>
      <c r="G62" s="96"/>
      <c r="H62" s="96"/>
      <c r="I62" s="96"/>
      <c r="J62" s="96"/>
      <c r="K62" s="96"/>
      <c r="L62" s="96"/>
    </row>
    <row r="63" spans="1:12" customFormat="1" x14ac:dyDescent="0.25">
      <c r="A63" s="96"/>
      <c r="B63" s="96"/>
      <c r="C63" s="96"/>
      <c r="D63" s="96"/>
      <c r="E63" s="96"/>
      <c r="F63" s="96"/>
      <c r="G63" s="96"/>
      <c r="H63" s="96"/>
      <c r="I63" s="96"/>
      <c r="J63" s="96"/>
      <c r="K63" s="96"/>
      <c r="L63" s="96"/>
    </row>
  </sheetData>
  <mergeCells count="3">
    <mergeCell ref="A1:AB1"/>
    <mergeCell ref="A2:AB2"/>
    <mergeCell ref="G4:I4"/>
  </mergeCells>
  <phoneticPr fontId="20" type="noConversion"/>
  <conditionalFormatting sqref="AB7:AB22">
    <cfRule type="cellIs" dxfId="632" priority="7" operator="equal">
      <formula>3</formula>
    </cfRule>
    <cfRule type="cellIs" dxfId="631" priority="8" operator="equal">
      <formula>2</formula>
    </cfRule>
    <cfRule type="cellIs" dxfId="630" priority="9" operator="equal">
      <formula>1</formula>
    </cfRule>
  </conditionalFormatting>
  <conditionalFormatting sqref="Z7:Z22">
    <cfRule type="cellIs" dxfId="629" priority="4" operator="equal">
      <formula>3</formula>
    </cfRule>
    <cfRule type="cellIs" dxfId="628" priority="5" operator="equal">
      <formula>2</formula>
    </cfRule>
    <cfRule type="cellIs" dxfId="627" priority="6" operator="equal">
      <formula>1</formula>
    </cfRule>
  </conditionalFormatting>
  <conditionalFormatting sqref="X7:X22">
    <cfRule type="cellIs" dxfId="626" priority="1" operator="equal">
      <formula>3</formula>
    </cfRule>
    <cfRule type="cellIs" dxfId="625" priority="2" operator="equal">
      <formula>2</formula>
    </cfRule>
    <cfRule type="cellIs" dxfId="624" priority="3" operator="equal">
      <formula>1</formula>
    </cfRule>
  </conditionalFormatting>
  <conditionalFormatting sqref="P16">
    <cfRule type="cellIs" dxfId="623" priority="13" operator="equal">
      <formula>3</formula>
    </cfRule>
    <cfRule type="cellIs" dxfId="622" priority="14" operator="equal">
      <formula>2</formula>
    </cfRule>
    <cfRule type="cellIs" dxfId="621" priority="15" operator="equal">
      <formula>1</formula>
    </cfRule>
    <cfRule type="cellIs" dxfId="620" priority="16" operator="equal">
      <formula>3</formula>
    </cfRule>
    <cfRule type="cellIs" dxfId="619" priority="17" operator="equal">
      <formula>2</formula>
    </cfRule>
    <cfRule type="cellIs" dxfId="618" priority="18" operator="equal">
      <formula>1</formula>
    </cfRule>
  </conditionalFormatting>
  <conditionalFormatting sqref="P15">
    <cfRule type="cellIs" dxfId="617" priority="10" operator="equal">
      <formula>3</formula>
    </cfRule>
    <cfRule type="cellIs" dxfId="616" priority="11" operator="equal">
      <formula>2</formula>
    </cfRule>
    <cfRule type="cellIs" dxfId="615" priority="12"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I53"/>
  <sheetViews>
    <sheetView topLeftCell="H1" zoomScale="90" zoomScaleNormal="90" zoomScalePageLayoutView="90" workbookViewId="0">
      <selection activeCell="N27" sqref="N27"/>
    </sheetView>
  </sheetViews>
  <sheetFormatPr defaultColWidth="8.875" defaultRowHeight="15.75" x14ac:dyDescent="0.25"/>
  <cols>
    <col min="1" max="1" width="4.875" customWidth="1"/>
    <col min="2" max="2" width="19.125" bestFit="1" customWidth="1"/>
    <col min="3" max="4" width="7.5" bestFit="1" customWidth="1"/>
    <col min="5" max="5" width="7.375" bestFit="1" customWidth="1"/>
    <col min="6" max="6" width="0.5" customWidth="1"/>
    <col min="7" max="7" width="4.625" bestFit="1" customWidth="1"/>
    <col min="8" max="8" width="22" customWidth="1"/>
    <col min="9" max="10" width="7.5" bestFit="1" customWidth="1"/>
    <col min="11" max="11" width="7.375" bestFit="1" customWidth="1"/>
    <col min="12" max="12" width="0.5" customWidth="1"/>
    <col min="13" max="13" width="4.625" bestFit="1" customWidth="1"/>
    <col min="14" max="14" width="22" customWidth="1"/>
    <col min="15" max="15" width="8.625" customWidth="1"/>
    <col min="16" max="16" width="9.625" customWidth="1"/>
    <col min="17" max="17" width="7.375" bestFit="1" customWidth="1"/>
    <col min="18" max="18" width="0.375" customWidth="1"/>
    <col min="19" max="19" width="0.5" customWidth="1"/>
    <col min="20" max="20" width="1.875" bestFit="1" customWidth="1"/>
    <col min="21" max="21" width="7.125" customWidth="1"/>
    <col min="22" max="22" width="20.875" bestFit="1" customWidth="1"/>
    <col min="23" max="23" width="6.375" customWidth="1"/>
    <col min="24" max="24" width="5" style="61" customWidth="1"/>
    <col min="25" max="25" width="9.375" customWidth="1"/>
    <col min="26" max="26" width="4.5" style="65" customWidth="1"/>
    <col min="27" max="27" width="9.375" style="47" customWidth="1"/>
    <col min="28" max="28" width="5.5" style="68" customWidth="1"/>
  </cols>
  <sheetData>
    <row r="1" spans="1:61"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1" s="40"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2"/>
      <c r="BI2" s="2"/>
    </row>
    <row r="3" spans="1:61" ht="23.25" x14ac:dyDescent="0.25">
      <c r="E3" s="4"/>
      <c r="F3" s="4"/>
      <c r="G3" s="4"/>
      <c r="H3" s="4"/>
      <c r="I3" s="4"/>
      <c r="J3" s="1"/>
      <c r="K3" s="1"/>
      <c r="L3" s="1"/>
      <c r="M3" s="1"/>
      <c r="N3" s="1"/>
      <c r="O3" s="1"/>
      <c r="P3" s="1"/>
      <c r="Q3" s="1"/>
      <c r="R3" s="1"/>
      <c r="S3" s="1"/>
      <c r="T3" s="1"/>
      <c r="U3" s="1"/>
      <c r="V3" s="1"/>
      <c r="W3" s="1"/>
      <c r="X3" s="59"/>
      <c r="Y3" s="1"/>
      <c r="Z3" s="63"/>
      <c r="AA3" s="66"/>
      <c r="AB3" s="67"/>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21" x14ac:dyDescent="0.35">
      <c r="E4" s="1"/>
      <c r="F4" s="1"/>
      <c r="G4" s="289" t="s">
        <v>1142</v>
      </c>
      <c r="H4" s="290"/>
      <c r="I4" s="291"/>
      <c r="M4" s="1"/>
      <c r="N4" s="1"/>
      <c r="O4" s="1"/>
      <c r="P4" s="1"/>
      <c r="Q4" s="1"/>
      <c r="R4" s="1"/>
      <c r="S4" s="1"/>
      <c r="T4" s="1"/>
      <c r="U4" s="1"/>
      <c r="V4" s="1"/>
      <c r="W4" s="1"/>
      <c r="X4" s="59"/>
      <c r="Y4" s="1"/>
      <c r="Z4" s="63"/>
      <c r="AA4" s="66"/>
      <c r="AB4" s="67"/>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6" spans="1:61" s="9" customFormat="1" x14ac:dyDescent="0.25">
      <c r="A6" s="172" t="s">
        <v>935</v>
      </c>
      <c r="B6" s="173"/>
      <c r="C6" s="173"/>
      <c r="D6" s="173"/>
      <c r="E6" s="174"/>
      <c r="F6" s="173"/>
      <c r="G6" s="175"/>
      <c r="H6" s="47" t="s">
        <v>13</v>
      </c>
      <c r="I6" s="51" t="s">
        <v>5</v>
      </c>
      <c r="J6" s="52" t="s">
        <v>11</v>
      </c>
      <c r="K6" s="175"/>
      <c r="L6" s="127"/>
      <c r="M6" s="175"/>
      <c r="N6" s="175"/>
      <c r="O6" s="175"/>
      <c r="P6" s="175"/>
      <c r="Q6" s="175"/>
      <c r="U6" s="44" t="s">
        <v>67</v>
      </c>
      <c r="V6" s="44" t="s">
        <v>68</v>
      </c>
      <c r="W6" s="44" t="s">
        <v>69</v>
      </c>
      <c r="X6" s="60" t="s">
        <v>70</v>
      </c>
      <c r="Y6" s="44" t="s">
        <v>71</v>
      </c>
      <c r="Z6" s="64" t="s">
        <v>72</v>
      </c>
      <c r="AA6" s="44" t="s">
        <v>73</v>
      </c>
      <c r="AB6" s="60" t="s">
        <v>74</v>
      </c>
    </row>
    <row r="7" spans="1:61" x14ac:dyDescent="0.25">
      <c r="A7" s="10" t="s">
        <v>1</v>
      </c>
      <c r="B7" s="10" t="s">
        <v>2</v>
      </c>
      <c r="C7" s="10" t="s">
        <v>3</v>
      </c>
      <c r="D7" s="10" t="s">
        <v>4</v>
      </c>
      <c r="E7" s="10" t="s">
        <v>5</v>
      </c>
      <c r="G7" s="92"/>
      <c r="H7" s="53" t="s">
        <v>955</v>
      </c>
      <c r="I7" s="55">
        <f>E14</f>
        <v>74.349999999999994</v>
      </c>
      <c r="J7" s="48">
        <f>SUMPRODUCT((I$7:I$7&gt;I7)/COUNTIF(I$7:I$7,I$7:I$7&amp;""))+1</f>
        <v>1</v>
      </c>
      <c r="K7" s="92"/>
      <c r="L7" s="127"/>
      <c r="M7" s="92"/>
      <c r="N7" s="92"/>
      <c r="O7" s="92"/>
      <c r="P7" s="92"/>
      <c r="Q7" s="92"/>
      <c r="U7" s="17" t="s">
        <v>942</v>
      </c>
      <c r="V7" s="111" t="s">
        <v>956</v>
      </c>
      <c r="W7" s="15">
        <f t="shared" ref="W7:W10" si="0">C8</f>
        <v>9.4</v>
      </c>
      <c r="X7" s="48">
        <f>SUMPRODUCT((W$7:W$10&gt;W7)/COUNTIF(W$7:W$10,W$7:W$10&amp;""))+1</f>
        <v>3</v>
      </c>
      <c r="Y7" s="14">
        <f t="shared" ref="Y7:Y10" si="1">D8</f>
        <v>9.1</v>
      </c>
      <c r="Z7" s="48">
        <f>SUMPRODUCT((Y$7:Y$10&gt;Y7)/COUNTIF(Y$7:Y$10,Y$7:Y$10&amp;""))+1</f>
        <v>2</v>
      </c>
      <c r="AA7" s="77">
        <f>SUM(Table3515505771[[#This Row],[Floor4]],Table3515505771[[#This Row],[Vault6]])</f>
        <v>18.5</v>
      </c>
      <c r="AB7" s="48">
        <f>SUMPRODUCT((AA$7:AA$10&gt;AA7)/COUNTIF(AA$7:AA$10,AA$7:AA$10&amp;""))+1</f>
        <v>3</v>
      </c>
    </row>
    <row r="8" spans="1:61" x14ac:dyDescent="0.25">
      <c r="A8" s="219">
        <v>265</v>
      </c>
      <c r="B8" s="111" t="s">
        <v>956</v>
      </c>
      <c r="C8" s="14">
        <v>9.4</v>
      </c>
      <c r="D8" s="14">
        <v>9.1</v>
      </c>
      <c r="E8" s="14">
        <f t="shared" ref="E8:E13" si="2">SUM(C8,D8)</f>
        <v>18.5</v>
      </c>
      <c r="G8" s="95"/>
      <c r="H8" s="129"/>
      <c r="I8" s="75"/>
      <c r="J8" s="75"/>
      <c r="K8" s="75"/>
      <c r="L8" s="127"/>
      <c r="M8" s="95"/>
      <c r="N8" s="129"/>
      <c r="O8" s="75"/>
      <c r="P8" s="75"/>
      <c r="Q8" s="75"/>
      <c r="U8" s="17" t="s">
        <v>942</v>
      </c>
      <c r="V8" s="111" t="s">
        <v>957</v>
      </c>
      <c r="W8" s="15">
        <f t="shared" si="0"/>
        <v>9.4</v>
      </c>
      <c r="X8" s="76">
        <f>SUMPRODUCT((W$7:W$10&gt;W8)/COUNTIF(W$7:W$10,W$7:W$10&amp;""))+1</f>
        <v>3</v>
      </c>
      <c r="Y8" s="14">
        <f t="shared" si="1"/>
        <v>8.9</v>
      </c>
      <c r="Z8" s="76">
        <f>SUMPRODUCT((Y$7:Y$10&gt;Y8)/COUNTIF(Y$7:Y$10,Y$7:Y$10&amp;""))+1</f>
        <v>3</v>
      </c>
      <c r="AA8" s="77">
        <f>SUM(Table3515505771[[#This Row],[Floor4]],Table3515505771[[#This Row],[Vault6]])</f>
        <v>18.3</v>
      </c>
      <c r="AB8" s="76">
        <f>SUMPRODUCT((AA$7:AA$10&gt;AA8)/COUNTIF(AA$7:AA$10,AA$7:AA$10&amp;""))+1</f>
        <v>4</v>
      </c>
    </row>
    <row r="9" spans="1:61" x14ac:dyDescent="0.25">
      <c r="A9" s="219">
        <v>266</v>
      </c>
      <c r="B9" s="111" t="s">
        <v>957</v>
      </c>
      <c r="C9" s="14">
        <v>9.4</v>
      </c>
      <c r="D9" s="14">
        <v>8.9</v>
      </c>
      <c r="E9" s="14">
        <f t="shared" si="2"/>
        <v>18.3</v>
      </c>
      <c r="G9" s="95"/>
      <c r="H9" s="129"/>
      <c r="I9" s="75"/>
      <c r="J9" s="75"/>
      <c r="K9" s="75"/>
      <c r="L9" s="127"/>
      <c r="M9" s="95"/>
      <c r="N9" s="129"/>
      <c r="O9" s="75"/>
      <c r="P9" s="75"/>
      <c r="Q9" s="75"/>
      <c r="U9" s="17" t="s">
        <v>942</v>
      </c>
      <c r="V9" s="111" t="s">
        <v>958</v>
      </c>
      <c r="W9" s="15">
        <f t="shared" si="0"/>
        <v>9.6</v>
      </c>
      <c r="X9" s="76">
        <f>SUMPRODUCT((W$7:W$10&gt;W9)/COUNTIF(W$7:W$10,W$7:W$10&amp;""))+1</f>
        <v>2</v>
      </c>
      <c r="Y9" s="14">
        <f t="shared" si="1"/>
        <v>9.15</v>
      </c>
      <c r="Z9" s="76">
        <f>SUMPRODUCT((Y$7:Y$10&gt;Y9)/COUNTIF(Y$7:Y$10,Y$7:Y$10&amp;""))+1</f>
        <v>1</v>
      </c>
      <c r="AA9" s="77">
        <f>SUM(Table3515505771[[#This Row],[Floor4]],Table3515505771[[#This Row],[Vault6]])</f>
        <v>18.75</v>
      </c>
      <c r="AB9" s="76">
        <f>SUMPRODUCT((AA$7:AA$10&gt;AA9)/COUNTIF(AA$7:AA$10,AA$7:AA$10&amp;""))+1</f>
        <v>2</v>
      </c>
    </row>
    <row r="10" spans="1:61" x14ac:dyDescent="0.25">
      <c r="A10" s="219">
        <v>267</v>
      </c>
      <c r="B10" s="111" t="s">
        <v>958</v>
      </c>
      <c r="C10" s="14">
        <v>9.6</v>
      </c>
      <c r="D10" s="14">
        <v>9.15</v>
      </c>
      <c r="E10" s="14">
        <f t="shared" si="2"/>
        <v>18.75</v>
      </c>
      <c r="G10" s="95"/>
      <c r="H10" s="129"/>
      <c r="I10" s="75"/>
      <c r="J10" s="75"/>
      <c r="K10" s="75"/>
      <c r="L10" s="127"/>
      <c r="M10" s="95"/>
      <c r="N10" s="129"/>
      <c r="O10" s="75"/>
      <c r="P10" s="75"/>
      <c r="Q10" s="75"/>
      <c r="U10" s="17" t="s">
        <v>942</v>
      </c>
      <c r="V10" s="111" t="s">
        <v>959</v>
      </c>
      <c r="W10" s="15">
        <f t="shared" si="0"/>
        <v>9.6999999999999993</v>
      </c>
      <c r="X10" s="76">
        <f>SUMPRODUCT((W$7:W$10&gt;W10)/COUNTIF(W$7:W$10,W$7:W$10&amp;""))+1</f>
        <v>1</v>
      </c>
      <c r="Y10" s="14">
        <f t="shared" si="1"/>
        <v>9.1</v>
      </c>
      <c r="Z10" s="76">
        <f>SUMPRODUCT((Y$7:Y$10&gt;Y10)/COUNTIF(Y$7:Y$10,Y$7:Y$10&amp;""))+1</f>
        <v>2</v>
      </c>
      <c r="AA10" s="77">
        <f>SUM(Table3515505771[[#This Row],[Floor4]],Table3515505771[[#This Row],[Vault6]])</f>
        <v>18.799999999999997</v>
      </c>
      <c r="AB10" s="76">
        <f>SUMPRODUCT((AA$7:AA$10&gt;AA10)/COUNTIF(AA$7:AA$10,AA$7:AA$10&amp;""))+1</f>
        <v>1</v>
      </c>
    </row>
    <row r="11" spans="1:61" x14ac:dyDescent="0.25">
      <c r="A11" s="219">
        <v>268</v>
      </c>
      <c r="B11" s="111" t="s">
        <v>959</v>
      </c>
      <c r="C11" s="14">
        <v>9.6999999999999993</v>
      </c>
      <c r="D11" s="14">
        <v>9.1</v>
      </c>
      <c r="E11" s="14">
        <f t="shared" si="2"/>
        <v>18.799999999999997</v>
      </c>
      <c r="G11" s="95"/>
      <c r="H11" s="129"/>
      <c r="I11" s="75"/>
      <c r="J11" s="75"/>
      <c r="K11" s="75"/>
      <c r="L11" s="127"/>
      <c r="M11" s="95"/>
      <c r="N11" s="129"/>
      <c r="O11" s="75"/>
      <c r="P11" s="75"/>
      <c r="Q11" s="75"/>
    </row>
    <row r="12" spans="1:61" x14ac:dyDescent="0.25">
      <c r="A12" s="219">
        <v>269</v>
      </c>
      <c r="B12" s="113"/>
      <c r="C12" s="14">
        <v>0</v>
      </c>
      <c r="D12" s="14">
        <v>0</v>
      </c>
      <c r="E12" s="14">
        <f t="shared" si="2"/>
        <v>0</v>
      </c>
      <c r="G12" s="95"/>
      <c r="H12" s="129"/>
      <c r="I12" s="75"/>
      <c r="J12" s="75"/>
      <c r="K12" s="75"/>
      <c r="L12" s="127"/>
      <c r="M12" s="95"/>
      <c r="N12" s="129"/>
      <c r="O12" s="75"/>
      <c r="P12" s="75"/>
      <c r="Q12" s="75"/>
    </row>
    <row r="13" spans="1:61" ht="16.5" thickBot="1" x14ac:dyDescent="0.3">
      <c r="A13" s="219">
        <v>270</v>
      </c>
      <c r="B13" s="113"/>
      <c r="C13" s="14">
        <v>0</v>
      </c>
      <c r="D13" s="14">
        <v>0</v>
      </c>
      <c r="E13" s="18">
        <f t="shared" si="2"/>
        <v>0</v>
      </c>
      <c r="F13" s="9"/>
      <c r="G13" s="95"/>
      <c r="H13" s="129"/>
      <c r="I13" s="75"/>
      <c r="J13" s="75"/>
      <c r="K13" s="75"/>
      <c r="L13" s="127"/>
      <c r="M13" s="95"/>
      <c r="N13" s="129"/>
      <c r="O13" s="75"/>
      <c r="P13" s="75"/>
      <c r="Q13" s="75"/>
    </row>
    <row r="14" spans="1:61" ht="16.5" thickBot="1" x14ac:dyDescent="0.3">
      <c r="B14" s="33" t="s">
        <v>10</v>
      </c>
      <c r="C14" s="20">
        <f>SUM(C8:C13)-SMALL(C8:C13,1)-SMALL(C8:C13,2)</f>
        <v>38.099999999999994</v>
      </c>
      <c r="D14" s="20">
        <f>SUM(D8:D13)-SMALL(D8:D13,1)-SMALL(D8:D13,2)</f>
        <v>36.25</v>
      </c>
      <c r="E14" s="21">
        <f>SUM(C14:D14)</f>
        <v>74.349999999999994</v>
      </c>
      <c r="F14" s="9"/>
      <c r="G14" s="127"/>
      <c r="H14" s="99"/>
      <c r="I14" s="71"/>
      <c r="J14" s="71"/>
      <c r="K14" s="124"/>
      <c r="L14" s="127"/>
      <c r="M14" s="127"/>
      <c r="N14" s="99"/>
      <c r="O14" s="71"/>
      <c r="P14" s="71"/>
      <c r="Q14" s="124"/>
    </row>
    <row r="15" spans="1:61" x14ac:dyDescent="0.25">
      <c r="B15" s="110" t="s">
        <v>107</v>
      </c>
      <c r="D15" s="33"/>
      <c r="E15" s="34"/>
      <c r="H15" s="110"/>
      <c r="J15" s="33"/>
      <c r="K15" s="34"/>
      <c r="N15" s="110"/>
      <c r="P15" s="33"/>
      <c r="Q15" s="34"/>
    </row>
    <row r="17" spans="1:17" x14ac:dyDescent="0.25">
      <c r="A17" s="175"/>
      <c r="B17" s="175"/>
      <c r="C17" s="175"/>
      <c r="D17" s="175"/>
      <c r="E17" s="175"/>
      <c r="F17" s="127"/>
      <c r="G17" s="175"/>
      <c r="H17" s="175"/>
      <c r="I17" s="175"/>
      <c r="J17" s="175"/>
      <c r="K17" s="175"/>
      <c r="L17" s="127"/>
      <c r="M17" s="175"/>
      <c r="Q17" s="175"/>
    </row>
    <row r="18" spans="1:17" x14ac:dyDescent="0.25">
      <c r="A18" s="92"/>
      <c r="B18" s="92"/>
      <c r="C18" s="92"/>
      <c r="D18" s="92"/>
      <c r="E18" s="92"/>
      <c r="F18" s="127"/>
      <c r="G18" s="92"/>
      <c r="H18" s="92"/>
      <c r="I18" s="92"/>
      <c r="J18" s="92"/>
      <c r="K18" s="92"/>
      <c r="L18" s="1"/>
      <c r="M18" s="133"/>
      <c r="Q18" s="133"/>
    </row>
    <row r="19" spans="1:17" x14ac:dyDescent="0.25">
      <c r="A19" s="95"/>
      <c r="B19" s="129"/>
      <c r="C19" s="75"/>
      <c r="D19" s="75"/>
      <c r="E19" s="75"/>
      <c r="F19" s="127"/>
      <c r="G19" s="95"/>
      <c r="H19" s="129"/>
      <c r="I19" s="75"/>
      <c r="J19" s="75"/>
      <c r="K19" s="75"/>
      <c r="L19" s="1"/>
      <c r="M19" s="121"/>
      <c r="Q19" s="82"/>
    </row>
    <row r="20" spans="1:17" x14ac:dyDescent="0.25">
      <c r="A20" s="95"/>
      <c r="B20" s="129"/>
      <c r="C20" s="75"/>
      <c r="D20" s="75"/>
      <c r="E20" s="75"/>
      <c r="F20" s="127"/>
      <c r="G20" s="95"/>
      <c r="H20" s="129"/>
      <c r="I20" s="75"/>
      <c r="J20" s="75"/>
      <c r="K20" s="75"/>
      <c r="L20" s="1"/>
      <c r="M20" s="121"/>
      <c r="Q20" s="82"/>
    </row>
    <row r="21" spans="1:17" x14ac:dyDescent="0.25">
      <c r="A21" s="95"/>
      <c r="B21" s="195"/>
      <c r="C21" s="75"/>
      <c r="D21" s="75"/>
      <c r="E21" s="75"/>
      <c r="F21" s="127"/>
      <c r="G21" s="95"/>
      <c r="H21" s="196"/>
      <c r="I21" s="75"/>
      <c r="J21" s="75"/>
      <c r="K21" s="75"/>
      <c r="L21" s="1"/>
      <c r="M21" s="121"/>
      <c r="Q21" s="82"/>
    </row>
    <row r="22" spans="1:17" x14ac:dyDescent="0.25">
      <c r="A22" s="175"/>
      <c r="B22" s="175"/>
      <c r="C22" s="175"/>
      <c r="D22" s="175"/>
      <c r="E22" s="175"/>
      <c r="F22" s="127"/>
      <c r="G22" s="175"/>
      <c r="H22" s="175"/>
      <c r="I22" s="175"/>
      <c r="J22" s="175"/>
      <c r="K22" s="175"/>
      <c r="L22" s="1"/>
      <c r="M22" s="121"/>
      <c r="Q22" s="82"/>
    </row>
    <row r="23" spans="1:17" x14ac:dyDescent="0.25">
      <c r="A23" s="92"/>
      <c r="B23" s="92"/>
      <c r="C23" s="92"/>
      <c r="D23" s="92"/>
      <c r="E23" s="92"/>
      <c r="F23" s="127"/>
      <c r="G23" s="92"/>
      <c r="H23" s="92"/>
      <c r="I23" s="92"/>
      <c r="J23" s="92"/>
      <c r="K23" s="92"/>
      <c r="L23" s="1"/>
      <c r="M23" s="121"/>
      <c r="Q23" s="82"/>
    </row>
    <row r="24" spans="1:17" x14ac:dyDescent="0.25">
      <c r="A24" s="95"/>
      <c r="B24" s="129"/>
      <c r="C24" s="75"/>
      <c r="D24" s="75"/>
      <c r="E24" s="75"/>
      <c r="F24" s="127"/>
      <c r="G24" s="95"/>
      <c r="H24" s="129"/>
      <c r="I24" s="75"/>
      <c r="J24" s="75"/>
      <c r="K24" s="75"/>
      <c r="L24" s="127"/>
      <c r="M24" s="121"/>
      <c r="Q24" s="75"/>
    </row>
    <row r="25" spans="1:17" x14ac:dyDescent="0.25">
      <c r="A25" s="127"/>
      <c r="B25" s="99"/>
      <c r="C25" s="71"/>
      <c r="D25" s="71"/>
      <c r="E25" s="124"/>
      <c r="F25" s="127"/>
      <c r="G25" s="127"/>
      <c r="H25" s="99"/>
      <c r="I25" s="71"/>
      <c r="J25" s="71"/>
      <c r="K25" s="124"/>
      <c r="L25" s="127"/>
      <c r="M25" s="1"/>
      <c r="Q25" s="124"/>
    </row>
    <row r="26" spans="1:17" x14ac:dyDescent="0.25">
      <c r="A26" s="127"/>
      <c r="B26" s="127"/>
      <c r="C26" s="127"/>
      <c r="D26" s="127"/>
      <c r="E26" s="127"/>
      <c r="F26" s="127"/>
      <c r="G26" s="175"/>
      <c r="H26" s="175"/>
      <c r="I26" s="175"/>
      <c r="J26" s="175"/>
      <c r="K26" s="175"/>
      <c r="Q26" s="34"/>
    </row>
    <row r="27" spans="1:17" x14ac:dyDescent="0.25">
      <c r="A27" s="127"/>
      <c r="B27" s="127"/>
      <c r="C27" s="127"/>
      <c r="D27" s="127"/>
      <c r="E27" s="127"/>
      <c r="F27" s="96"/>
      <c r="G27" s="92"/>
      <c r="H27" s="92"/>
      <c r="I27" s="92"/>
      <c r="J27" s="92"/>
      <c r="K27" s="92"/>
      <c r="L27" s="96"/>
    </row>
    <row r="28" spans="1:17" x14ac:dyDescent="0.25">
      <c r="A28" s="127"/>
      <c r="B28" s="127"/>
      <c r="C28" s="127"/>
      <c r="D28" s="127"/>
      <c r="E28" s="127"/>
      <c r="F28" s="96"/>
      <c r="G28" s="186"/>
      <c r="H28" s="129"/>
      <c r="I28" s="75"/>
      <c r="J28" s="75"/>
      <c r="K28" s="75"/>
      <c r="L28" s="175"/>
    </row>
    <row r="29" spans="1:17" x14ac:dyDescent="0.25">
      <c r="A29" s="127"/>
      <c r="B29" s="127"/>
      <c r="C29" s="127"/>
      <c r="D29" s="127"/>
      <c r="E29" s="127"/>
      <c r="F29" s="96"/>
      <c r="G29" s="186"/>
      <c r="H29" s="129"/>
      <c r="I29" s="75"/>
      <c r="J29" s="75"/>
      <c r="K29" s="75"/>
      <c r="L29" s="96"/>
    </row>
    <row r="30" spans="1:17" x14ac:dyDescent="0.25">
      <c r="A30" s="127"/>
      <c r="B30" s="127"/>
      <c r="C30" s="127"/>
      <c r="D30" s="127"/>
      <c r="E30" s="127"/>
      <c r="F30" s="96"/>
      <c r="G30" s="95"/>
      <c r="H30" s="129"/>
      <c r="I30" s="75"/>
      <c r="J30" s="75"/>
      <c r="K30" s="75"/>
      <c r="L30" s="96"/>
    </row>
    <row r="31" spans="1:17" x14ac:dyDescent="0.25">
      <c r="A31" s="93"/>
      <c r="B31" s="102"/>
      <c r="C31" s="94"/>
      <c r="D31" s="94"/>
      <c r="E31" s="94"/>
      <c r="F31" s="96"/>
      <c r="G31" s="95"/>
      <c r="H31" s="102"/>
      <c r="I31" s="75"/>
      <c r="J31" s="75"/>
      <c r="K31" s="75"/>
      <c r="L31" s="96"/>
    </row>
    <row r="32" spans="1:17" x14ac:dyDescent="0.25">
      <c r="A32" s="93"/>
      <c r="B32" s="102"/>
      <c r="C32" s="94"/>
      <c r="D32" s="94"/>
      <c r="E32" s="94"/>
      <c r="F32" s="96"/>
      <c r="G32" s="96"/>
      <c r="H32" s="96"/>
      <c r="I32" s="96"/>
      <c r="J32" s="96"/>
      <c r="K32" s="96"/>
      <c r="L32" s="96"/>
    </row>
    <row r="33" spans="1:16" x14ac:dyDescent="0.25">
      <c r="A33" s="93"/>
      <c r="B33" s="102"/>
      <c r="C33" s="94"/>
      <c r="D33" s="94"/>
      <c r="E33" s="94"/>
      <c r="F33" s="96"/>
      <c r="G33" s="175"/>
      <c r="H33" s="175"/>
      <c r="I33" s="175"/>
      <c r="J33" s="175"/>
      <c r="K33" s="175"/>
      <c r="L33" s="175"/>
      <c r="N33" s="72"/>
      <c r="O33" s="73"/>
      <c r="P33" s="74"/>
    </row>
    <row r="34" spans="1:16" x14ac:dyDescent="0.25">
      <c r="A34" s="93"/>
      <c r="B34" s="102"/>
      <c r="C34" s="94"/>
      <c r="D34" s="94"/>
      <c r="E34" s="94"/>
      <c r="F34" s="96"/>
      <c r="G34" s="92"/>
      <c r="H34" s="92"/>
      <c r="I34" s="92"/>
      <c r="J34" s="92"/>
      <c r="K34" s="92"/>
      <c r="L34" s="96"/>
    </row>
    <row r="35" spans="1:16" x14ac:dyDescent="0.25">
      <c r="A35" s="93"/>
      <c r="B35" s="102"/>
      <c r="C35" s="94"/>
      <c r="D35" s="94"/>
      <c r="E35" s="94"/>
      <c r="F35" s="96"/>
      <c r="G35" s="95"/>
      <c r="H35" s="102"/>
      <c r="I35" s="75"/>
      <c r="J35" s="75"/>
      <c r="K35" s="75"/>
      <c r="L35" s="96"/>
    </row>
    <row r="36" spans="1:16" x14ac:dyDescent="0.25">
      <c r="A36" s="103"/>
      <c r="B36" s="97"/>
      <c r="C36" s="94"/>
      <c r="D36" s="94"/>
      <c r="E36" s="98"/>
      <c r="F36" s="96"/>
      <c r="G36" s="95"/>
      <c r="H36" s="102"/>
      <c r="I36" s="75"/>
      <c r="J36" s="75"/>
      <c r="K36" s="75"/>
      <c r="L36" s="96"/>
    </row>
    <row r="37" spans="1:16" x14ac:dyDescent="0.25">
      <c r="A37" s="96"/>
      <c r="B37" s="104"/>
      <c r="C37" s="96"/>
      <c r="D37" s="99"/>
      <c r="E37" s="100"/>
      <c r="F37" s="96"/>
      <c r="G37" s="96"/>
      <c r="H37" s="96"/>
      <c r="I37" s="96"/>
      <c r="J37" s="96"/>
      <c r="K37" s="96"/>
      <c r="L37" s="96"/>
    </row>
    <row r="38" spans="1:16" x14ac:dyDescent="0.25">
      <c r="A38" s="90"/>
      <c r="B38" s="90"/>
      <c r="C38" s="90"/>
      <c r="D38" s="90"/>
      <c r="E38" s="90"/>
      <c r="F38" s="96"/>
      <c r="G38" s="175"/>
      <c r="H38" s="175"/>
      <c r="I38" s="175"/>
      <c r="J38" s="175"/>
      <c r="K38" s="175"/>
      <c r="L38" s="175"/>
    </row>
    <row r="39" spans="1:16" x14ac:dyDescent="0.25">
      <c r="A39" s="91"/>
      <c r="B39" s="91"/>
      <c r="C39" s="91"/>
      <c r="D39" s="91"/>
      <c r="E39" s="91"/>
      <c r="F39" s="96"/>
      <c r="G39" s="92"/>
      <c r="H39" s="92"/>
      <c r="I39" s="92"/>
      <c r="J39" s="92"/>
      <c r="K39" s="92"/>
      <c r="L39" s="96"/>
    </row>
    <row r="40" spans="1:16" x14ac:dyDescent="0.25">
      <c r="A40" s="93"/>
      <c r="B40" s="102"/>
      <c r="C40" s="94"/>
      <c r="D40" s="94"/>
      <c r="E40" s="94"/>
      <c r="F40" s="96"/>
      <c r="G40" s="95"/>
      <c r="H40" s="102"/>
      <c r="I40" s="75"/>
      <c r="J40" s="75"/>
      <c r="K40" s="75"/>
      <c r="L40" s="96"/>
    </row>
    <row r="41" spans="1:16" x14ac:dyDescent="0.25">
      <c r="A41" s="93"/>
      <c r="B41" s="102"/>
      <c r="C41" s="94"/>
      <c r="D41" s="94"/>
      <c r="E41" s="94"/>
      <c r="F41" s="96"/>
      <c r="G41" s="96"/>
      <c r="H41" s="96"/>
      <c r="I41" s="96"/>
      <c r="J41" s="96"/>
      <c r="K41" s="96"/>
      <c r="L41" s="96"/>
    </row>
    <row r="42" spans="1:16" x14ac:dyDescent="0.25">
      <c r="A42" s="93"/>
      <c r="B42" s="102"/>
      <c r="C42" s="94"/>
      <c r="D42" s="94"/>
      <c r="E42" s="94"/>
      <c r="F42" s="96"/>
      <c r="G42" s="96"/>
      <c r="H42" s="96"/>
      <c r="I42" s="96"/>
      <c r="J42" s="96"/>
      <c r="K42" s="96"/>
      <c r="L42" s="96"/>
    </row>
    <row r="43" spans="1:16" x14ac:dyDescent="0.25">
      <c r="A43" s="93"/>
      <c r="B43" s="102"/>
      <c r="C43" s="94"/>
      <c r="D43" s="94"/>
      <c r="E43" s="94"/>
      <c r="F43" s="96"/>
      <c r="G43" s="96"/>
      <c r="H43" s="96"/>
      <c r="I43" s="96"/>
      <c r="J43" s="96"/>
      <c r="K43" s="96"/>
      <c r="L43" s="96"/>
    </row>
    <row r="44" spans="1:16" x14ac:dyDescent="0.25">
      <c r="A44" s="93"/>
      <c r="B44" s="102"/>
      <c r="C44" s="94"/>
      <c r="D44" s="94"/>
      <c r="E44" s="94"/>
      <c r="F44" s="96"/>
      <c r="G44" s="96"/>
      <c r="H44" s="96"/>
      <c r="I44" s="96"/>
      <c r="J44" s="96"/>
      <c r="K44" s="96"/>
      <c r="L44" s="96"/>
    </row>
    <row r="45" spans="1:16" x14ac:dyDescent="0.25">
      <c r="A45" s="93"/>
      <c r="B45" s="102"/>
      <c r="C45" s="94"/>
      <c r="D45" s="94"/>
      <c r="E45" s="94"/>
      <c r="F45" s="96"/>
      <c r="G45" s="96"/>
      <c r="H45" s="96"/>
      <c r="I45" s="96"/>
      <c r="J45" s="96"/>
      <c r="K45" s="96"/>
      <c r="L45" s="96"/>
    </row>
    <row r="46" spans="1:16" x14ac:dyDescent="0.25">
      <c r="A46" s="103"/>
      <c r="B46" s="97"/>
      <c r="C46" s="94"/>
      <c r="D46" s="94"/>
      <c r="E46" s="98"/>
      <c r="F46" s="96"/>
      <c r="G46" s="96"/>
      <c r="H46" s="96"/>
      <c r="I46" s="96"/>
      <c r="J46" s="96"/>
      <c r="K46" s="96"/>
      <c r="L46" s="96"/>
    </row>
    <row r="47" spans="1:16" x14ac:dyDescent="0.25">
      <c r="A47" s="96"/>
      <c r="B47" s="96"/>
      <c r="C47" s="96"/>
      <c r="D47" s="96"/>
      <c r="E47" s="96"/>
      <c r="F47" s="96"/>
      <c r="G47" s="96"/>
      <c r="H47" s="96"/>
      <c r="I47" s="96"/>
      <c r="J47" s="96"/>
      <c r="K47" s="96"/>
      <c r="L47" s="96"/>
    </row>
    <row r="48" spans="1:16" x14ac:dyDescent="0.25">
      <c r="A48" s="96"/>
      <c r="B48" s="96"/>
      <c r="C48" s="96"/>
      <c r="D48" s="96"/>
      <c r="E48" s="96"/>
      <c r="F48" s="96"/>
      <c r="G48" s="96"/>
      <c r="H48" s="96"/>
      <c r="I48" s="96"/>
      <c r="J48" s="96"/>
      <c r="K48" s="96"/>
      <c r="L48" s="96"/>
    </row>
    <row r="49" spans="1:12" x14ac:dyDescent="0.25">
      <c r="A49" s="96"/>
      <c r="B49" s="96"/>
      <c r="C49" s="96"/>
      <c r="D49" s="96"/>
      <c r="E49" s="96"/>
      <c r="F49" s="96"/>
      <c r="G49" s="96"/>
      <c r="H49" s="96"/>
      <c r="I49" s="96"/>
      <c r="J49" s="96"/>
      <c r="K49" s="96"/>
      <c r="L49" s="96"/>
    </row>
    <row r="50" spans="1:12" x14ac:dyDescent="0.25">
      <c r="A50" s="96"/>
      <c r="B50" s="96"/>
      <c r="C50" s="96"/>
      <c r="D50" s="96"/>
      <c r="E50" s="96"/>
      <c r="F50" s="96"/>
      <c r="G50" s="96"/>
      <c r="H50" s="96"/>
      <c r="I50" s="96"/>
      <c r="J50" s="96"/>
      <c r="K50" s="96"/>
      <c r="L50" s="96"/>
    </row>
    <row r="51" spans="1:12" x14ac:dyDescent="0.25">
      <c r="A51" s="96"/>
      <c r="B51" s="96"/>
      <c r="C51" s="96"/>
      <c r="D51" s="96"/>
      <c r="E51" s="96"/>
      <c r="F51" s="96"/>
      <c r="G51" s="96"/>
      <c r="H51" s="96"/>
      <c r="I51" s="96"/>
      <c r="J51" s="96"/>
      <c r="K51" s="96"/>
      <c r="L51" s="96"/>
    </row>
    <row r="52" spans="1:12" x14ac:dyDescent="0.25">
      <c r="A52" s="96"/>
      <c r="B52" s="96"/>
      <c r="C52" s="96"/>
      <c r="D52" s="96"/>
      <c r="E52" s="96"/>
      <c r="F52" s="96"/>
      <c r="G52" s="96"/>
      <c r="H52" s="96"/>
      <c r="I52" s="96"/>
      <c r="J52" s="96"/>
      <c r="K52" s="96"/>
      <c r="L52" s="96"/>
    </row>
    <row r="53" spans="1:12" x14ac:dyDescent="0.25">
      <c r="A53" s="96"/>
      <c r="B53" s="96"/>
      <c r="C53" s="96"/>
      <c r="D53" s="96"/>
      <c r="E53" s="96"/>
      <c r="F53" s="96"/>
      <c r="G53" s="96"/>
      <c r="H53" s="96"/>
      <c r="I53" s="96"/>
      <c r="J53" s="96"/>
      <c r="K53" s="96"/>
      <c r="L53" s="96"/>
    </row>
  </sheetData>
  <mergeCells count="3">
    <mergeCell ref="A1:AB1"/>
    <mergeCell ref="A2:AB2"/>
    <mergeCell ref="G4:I4"/>
  </mergeCells>
  <phoneticPr fontId="20" type="noConversion"/>
  <conditionalFormatting sqref="X8:X10">
    <cfRule type="cellIs" dxfId="599" priority="19" operator="equal">
      <formula>3</formula>
    </cfRule>
    <cfRule type="cellIs" dxfId="598" priority="20" operator="equal">
      <formula>2</formula>
    </cfRule>
    <cfRule type="cellIs" dxfId="597" priority="21" operator="equal">
      <formula>1</formula>
    </cfRule>
  </conditionalFormatting>
  <conditionalFormatting sqref="Z8:Z10">
    <cfRule type="cellIs" dxfId="596" priority="16" operator="equal">
      <formula>3</formula>
    </cfRule>
    <cfRule type="cellIs" dxfId="595" priority="17" operator="equal">
      <formula>2</formula>
    </cfRule>
    <cfRule type="cellIs" dxfId="594" priority="18" operator="equal">
      <formula>1</formula>
    </cfRule>
  </conditionalFormatting>
  <conditionalFormatting sqref="AB8:AB10">
    <cfRule type="cellIs" dxfId="593" priority="13" operator="equal">
      <formula>3</formula>
    </cfRule>
    <cfRule type="cellIs" dxfId="592" priority="14" operator="equal">
      <formula>2</formula>
    </cfRule>
    <cfRule type="cellIs" dxfId="591" priority="15" operator="equal">
      <formula>1</formula>
    </cfRule>
  </conditionalFormatting>
  <conditionalFormatting sqref="J7">
    <cfRule type="cellIs" dxfId="590" priority="10" operator="equal">
      <formula>3</formula>
    </cfRule>
    <cfRule type="cellIs" dxfId="589" priority="11" operator="equal">
      <formula>2</formula>
    </cfRule>
    <cfRule type="cellIs" dxfId="588" priority="12" operator="equal">
      <formula>1</formula>
    </cfRule>
  </conditionalFormatting>
  <conditionalFormatting sqref="X7">
    <cfRule type="cellIs" dxfId="587" priority="7" operator="equal">
      <formula>3</formula>
    </cfRule>
    <cfRule type="cellIs" dxfId="586" priority="8" operator="equal">
      <formula>2</formula>
    </cfRule>
    <cfRule type="cellIs" dxfId="585" priority="9" operator="equal">
      <formula>1</formula>
    </cfRule>
  </conditionalFormatting>
  <conditionalFormatting sqref="Z7">
    <cfRule type="cellIs" dxfId="584" priority="4" operator="equal">
      <formula>3</formula>
    </cfRule>
    <cfRule type="cellIs" dxfId="583" priority="5" operator="equal">
      <formula>2</formula>
    </cfRule>
    <cfRule type="cellIs" dxfId="582" priority="6" operator="equal">
      <formula>1</formula>
    </cfRule>
  </conditionalFormatting>
  <conditionalFormatting sqref="AB7">
    <cfRule type="cellIs" dxfId="581" priority="1" operator="equal">
      <formula>3</formula>
    </cfRule>
    <cfRule type="cellIs" dxfId="580" priority="2" operator="equal">
      <formula>2</formula>
    </cfRule>
    <cfRule type="cellIs" dxfId="579" priority="3"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Q41"/>
  <sheetViews>
    <sheetView topLeftCell="A5" zoomScale="90" zoomScaleNormal="90" zoomScalePageLayoutView="90" workbookViewId="0">
      <selection activeCell="O25" sqref="O25"/>
    </sheetView>
  </sheetViews>
  <sheetFormatPr defaultColWidth="8.875" defaultRowHeight="15.75" x14ac:dyDescent="0.25"/>
  <cols>
    <col min="1" max="1" width="4.875" customWidth="1"/>
    <col min="2" max="2" width="19.125" customWidth="1"/>
    <col min="3" max="4" width="7.5" bestFit="1" customWidth="1"/>
    <col min="5" max="5" width="7.375" bestFit="1" customWidth="1"/>
    <col min="6" max="6" width="0.5" customWidth="1"/>
    <col min="7" max="7" width="4.625" bestFit="1" customWidth="1"/>
    <col min="8" max="8" width="19.125" customWidth="1"/>
    <col min="9" max="10" width="7.5" bestFit="1" customWidth="1"/>
    <col min="11" max="11" width="7.375" bestFit="1" customWidth="1"/>
    <col min="12" max="12" width="0.5" customWidth="1"/>
    <col min="13" max="13" width="4.625" bestFit="1" customWidth="1"/>
    <col min="14" max="14" width="22.125" customWidth="1"/>
    <col min="15" max="15" width="9.125" customWidth="1"/>
    <col min="16" max="16" width="7.5" bestFit="1" customWidth="1"/>
    <col min="17" max="17" width="7.375" bestFit="1" customWidth="1"/>
    <col min="18" max="18" width="0.375" customWidth="1"/>
    <col min="19" max="19" width="0.5" customWidth="1"/>
    <col min="20" max="20" width="1.875" bestFit="1" customWidth="1"/>
    <col min="21" max="21" width="7.625" customWidth="1"/>
    <col min="22" max="22" width="23" bestFit="1" customWidth="1"/>
    <col min="23" max="23" width="8.625" customWidth="1"/>
    <col min="24" max="24" width="5.375" customWidth="1"/>
    <col min="25" max="25" width="7.5" customWidth="1"/>
    <col min="26" max="26" width="6.125" style="58" customWidth="1"/>
    <col min="27" max="27" width="8.625" style="39" customWidth="1"/>
    <col min="28" max="28" width="6" style="6" customWidth="1"/>
  </cols>
  <sheetData>
    <row r="1" spans="1:69"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164"/>
      <c r="AD1" s="164"/>
      <c r="AE1" s="164"/>
      <c r="AF1" s="164"/>
      <c r="AG1" s="164"/>
      <c r="AH1" s="164"/>
      <c r="AI1" s="164"/>
      <c r="AJ1" s="164"/>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40" customFormat="1" ht="21" customHeight="1" x14ac:dyDescent="0.3">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165"/>
      <c r="AD2" s="165"/>
      <c r="AE2" s="165"/>
      <c r="AF2" s="165"/>
      <c r="AG2" s="165"/>
      <c r="AH2" s="165"/>
      <c r="AI2" s="165"/>
      <c r="AJ2" s="3"/>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2"/>
      <c r="BQ2" s="2"/>
    </row>
    <row r="3" spans="1:69" ht="28.5" customHeight="1" x14ac:dyDescent="0.25">
      <c r="E3" s="4"/>
      <c r="F3" s="4"/>
      <c r="G3" s="4"/>
      <c r="H3" s="4"/>
      <c r="I3" s="4"/>
      <c r="J3" s="1"/>
      <c r="K3" s="1"/>
      <c r="L3" s="1"/>
      <c r="M3" s="1"/>
      <c r="N3" s="1"/>
      <c r="O3" s="1"/>
      <c r="P3" s="1"/>
      <c r="Q3" s="1"/>
      <c r="R3" s="1"/>
      <c r="S3" s="1"/>
      <c r="T3" s="1"/>
      <c r="U3" s="1"/>
      <c r="V3" s="1"/>
      <c r="W3" s="1"/>
      <c r="X3" s="1"/>
      <c r="Y3" s="1"/>
      <c r="Z3" s="56"/>
      <c r="AA3" s="36"/>
      <c r="AB3" s="38"/>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21" x14ac:dyDescent="0.35">
      <c r="E4" s="1"/>
      <c r="F4" s="1"/>
      <c r="G4" s="286" t="s">
        <v>1107</v>
      </c>
      <c r="H4" s="287"/>
      <c r="I4" s="288"/>
      <c r="M4" s="1"/>
      <c r="N4" s="1"/>
      <c r="O4" s="1"/>
      <c r="P4" s="1"/>
      <c r="Q4" s="1"/>
      <c r="R4" s="1"/>
      <c r="S4" s="1"/>
      <c r="T4" s="1"/>
      <c r="U4" s="1"/>
      <c r="V4" s="1"/>
      <c r="W4" s="1"/>
      <c r="X4" s="1"/>
      <c r="Y4" s="1"/>
      <c r="Z4" s="56"/>
      <c r="AA4" s="36"/>
      <c r="AB4" s="38"/>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6" spans="1:69" s="9" customFormat="1" x14ac:dyDescent="0.25">
      <c r="A6" s="172" t="s">
        <v>336</v>
      </c>
      <c r="B6" s="160"/>
      <c r="C6" s="160"/>
      <c r="D6" s="160"/>
      <c r="E6" s="161"/>
      <c r="G6" s="172" t="s">
        <v>839</v>
      </c>
      <c r="H6" s="160"/>
      <c r="I6" s="160"/>
      <c r="J6" s="160"/>
      <c r="K6" s="161"/>
      <c r="M6" s="172" t="s">
        <v>840</v>
      </c>
      <c r="N6" s="160"/>
      <c r="O6" s="160"/>
      <c r="P6" s="160"/>
      <c r="Q6" s="161"/>
      <c r="U6" s="42" t="s">
        <v>13</v>
      </c>
      <c r="V6" s="43" t="s">
        <v>2</v>
      </c>
      <c r="W6" s="44" t="s">
        <v>6</v>
      </c>
      <c r="X6" s="44" t="s">
        <v>15</v>
      </c>
      <c r="Y6" s="44" t="s">
        <v>7</v>
      </c>
      <c r="Z6" s="57" t="s">
        <v>16</v>
      </c>
      <c r="AA6" s="45" t="s">
        <v>5</v>
      </c>
      <c r="AB6" s="46" t="s">
        <v>17</v>
      </c>
    </row>
    <row r="7" spans="1:69" x14ac:dyDescent="0.25">
      <c r="A7" s="10" t="s">
        <v>1</v>
      </c>
      <c r="B7" s="10" t="s">
        <v>2</v>
      </c>
      <c r="C7" s="10" t="s">
        <v>3</v>
      </c>
      <c r="D7" s="10" t="s">
        <v>4</v>
      </c>
      <c r="E7" s="10" t="s">
        <v>5</v>
      </c>
      <c r="G7" s="10" t="s">
        <v>1</v>
      </c>
      <c r="H7" s="10" t="s">
        <v>2</v>
      </c>
      <c r="I7" s="10" t="s">
        <v>3</v>
      </c>
      <c r="J7" s="10" t="s">
        <v>4</v>
      </c>
      <c r="K7" s="10" t="s">
        <v>5</v>
      </c>
      <c r="M7" s="10" t="s">
        <v>1</v>
      </c>
      <c r="N7" s="10" t="s">
        <v>2</v>
      </c>
      <c r="O7" s="10" t="s">
        <v>3</v>
      </c>
      <c r="P7" s="10" t="s">
        <v>4</v>
      </c>
      <c r="Q7" s="10" t="s">
        <v>5</v>
      </c>
      <c r="U7" s="41" t="s">
        <v>128</v>
      </c>
      <c r="V7" s="109" t="s">
        <v>499</v>
      </c>
      <c r="W7" s="14">
        <f t="shared" ref="W7" si="0">C19</f>
        <v>8.3000000000000007</v>
      </c>
      <c r="X7" s="48">
        <f>SUMPRODUCT((W$7:W$21&gt;W7)/COUNTIF(W$7:W$21,W$7:W$21&amp;""))+1</f>
        <v>4</v>
      </c>
      <c r="Y7" s="14">
        <f>D19</f>
        <v>7.2</v>
      </c>
      <c r="Z7" s="48">
        <f>SUMPRODUCT((Y$7:Y$21&gt;Y7)/COUNTIF(Y$7:Y$21,Y$7:Y$21&amp;""))+1</f>
        <v>7</v>
      </c>
      <c r="AA7" s="37">
        <f>SUM(Table351213142441[[#This Row],[Floor]],Table351213142441[[#This Row],[Vault]])</f>
        <v>15.5</v>
      </c>
      <c r="AB7" s="48">
        <f>SUMPRODUCT((AA$7:AA$21&gt;AA7)/COUNTIF(AA$7:AA$21,AA$7:AA$21&amp;""))+1</f>
        <v>4</v>
      </c>
    </row>
    <row r="8" spans="1:69" x14ac:dyDescent="0.25">
      <c r="A8" s="219">
        <v>330</v>
      </c>
      <c r="B8" s="109" t="s">
        <v>358</v>
      </c>
      <c r="C8" s="14">
        <v>8.9</v>
      </c>
      <c r="D8" s="14">
        <v>7.9</v>
      </c>
      <c r="E8" s="14">
        <f t="shared" ref="E8:E13" si="1">SUM(C8,D8)</f>
        <v>16.8</v>
      </c>
      <c r="G8" s="219">
        <v>336</v>
      </c>
      <c r="H8" s="109" t="s">
        <v>439</v>
      </c>
      <c r="I8" s="14">
        <v>7.1</v>
      </c>
      <c r="J8" s="14">
        <v>7.4</v>
      </c>
      <c r="K8" s="14">
        <f t="shared" ref="K8:K13" si="2">SUM(I8,J8)</f>
        <v>14.5</v>
      </c>
      <c r="M8" s="219">
        <v>342</v>
      </c>
      <c r="N8" s="109" t="s">
        <v>841</v>
      </c>
      <c r="O8" s="14">
        <v>7.2</v>
      </c>
      <c r="P8" s="14">
        <v>7.2</v>
      </c>
      <c r="Q8" s="14">
        <f t="shared" ref="Q8:Q13" si="3">SUM(O8,P8)</f>
        <v>14.4</v>
      </c>
      <c r="U8" s="41" t="s">
        <v>338</v>
      </c>
      <c r="V8" s="109" t="s">
        <v>358</v>
      </c>
      <c r="W8" s="14">
        <f>C8</f>
        <v>8.9</v>
      </c>
      <c r="X8" s="48">
        <f t="shared" ref="X8" si="4">SUMPRODUCT((W$7:W$21&gt;W8)/COUNTIF(W$7:W$21,W$7:W$21&amp;""))+1</f>
        <v>1</v>
      </c>
      <c r="Y8" s="14">
        <f>D8</f>
        <v>7.9</v>
      </c>
      <c r="Z8" s="48">
        <f t="shared" ref="Z8:AB21" si="5">SUMPRODUCT((Y$7:Y$21&gt;Y8)/COUNTIF(Y$7:Y$21,Y$7:Y$21&amp;""))+1</f>
        <v>1</v>
      </c>
      <c r="AA8" s="37">
        <f>SUM(Table351213142441[[#This Row],[Floor]],Table351213142441[[#This Row],[Vault]])</f>
        <v>16.8</v>
      </c>
      <c r="AB8" s="48">
        <f t="shared" si="5"/>
        <v>1</v>
      </c>
    </row>
    <row r="9" spans="1:69" x14ac:dyDescent="0.25">
      <c r="A9" s="219">
        <v>331</v>
      </c>
      <c r="B9" s="109" t="s">
        <v>787</v>
      </c>
      <c r="C9" s="14">
        <v>8.9</v>
      </c>
      <c r="D9" s="14">
        <v>7.2</v>
      </c>
      <c r="E9" s="14">
        <f t="shared" si="1"/>
        <v>16.100000000000001</v>
      </c>
      <c r="G9" s="219">
        <v>337</v>
      </c>
      <c r="H9" s="109" t="s">
        <v>441</v>
      </c>
      <c r="I9" s="14">
        <v>7.7</v>
      </c>
      <c r="J9" s="14">
        <v>7.4</v>
      </c>
      <c r="K9" s="14">
        <f t="shared" si="2"/>
        <v>15.100000000000001</v>
      </c>
      <c r="M9" s="219">
        <v>343</v>
      </c>
      <c r="N9" s="109" t="s">
        <v>842</v>
      </c>
      <c r="O9" s="14">
        <v>8</v>
      </c>
      <c r="P9" s="14">
        <v>7.1</v>
      </c>
      <c r="Q9" s="14">
        <f t="shared" si="3"/>
        <v>15.1</v>
      </c>
      <c r="U9" s="41" t="s">
        <v>338</v>
      </c>
      <c r="V9" s="109" t="s">
        <v>787</v>
      </c>
      <c r="W9" s="14">
        <f t="shared" ref="W9:W11" si="6">C9</f>
        <v>8.9</v>
      </c>
      <c r="X9" s="48">
        <f t="shared" ref="X9" si="7">SUMPRODUCT((W$7:W$21&gt;W9)/COUNTIF(W$7:W$21,W$7:W$21&amp;""))+1</f>
        <v>1</v>
      </c>
      <c r="Y9" s="14">
        <f>D9</f>
        <v>7.2</v>
      </c>
      <c r="Z9" s="48">
        <f t="shared" si="5"/>
        <v>7</v>
      </c>
      <c r="AA9" s="37">
        <f>SUM(Table351213142441[[#This Row],[Floor]],Table351213142441[[#This Row],[Vault]])</f>
        <v>16.100000000000001</v>
      </c>
      <c r="AB9" s="48">
        <f t="shared" si="5"/>
        <v>2</v>
      </c>
    </row>
    <row r="10" spans="1:69" x14ac:dyDescent="0.25">
      <c r="A10" s="219">
        <v>332</v>
      </c>
      <c r="B10" s="109" t="s">
        <v>788</v>
      </c>
      <c r="C10" s="14">
        <v>6.4</v>
      </c>
      <c r="D10" s="14">
        <v>7.3</v>
      </c>
      <c r="E10" s="14">
        <f t="shared" si="1"/>
        <v>13.7</v>
      </c>
      <c r="G10" s="219">
        <v>338</v>
      </c>
      <c r="H10" s="109" t="s">
        <v>442</v>
      </c>
      <c r="I10" s="14">
        <v>8.5</v>
      </c>
      <c r="J10" s="14">
        <v>7.1</v>
      </c>
      <c r="K10" s="14">
        <f t="shared" si="2"/>
        <v>15.6</v>
      </c>
      <c r="M10" s="219">
        <v>344</v>
      </c>
      <c r="N10" s="109" t="s">
        <v>843</v>
      </c>
      <c r="O10" s="14">
        <v>8</v>
      </c>
      <c r="P10" s="14">
        <v>7.5</v>
      </c>
      <c r="Q10" s="14">
        <f t="shared" si="3"/>
        <v>15.5</v>
      </c>
      <c r="U10" s="41" t="s">
        <v>338</v>
      </c>
      <c r="V10" s="109" t="s">
        <v>788</v>
      </c>
      <c r="W10" s="14">
        <f t="shared" si="6"/>
        <v>6.4</v>
      </c>
      <c r="X10" s="48">
        <f t="shared" ref="X10" si="8">SUMPRODUCT((W$7:W$21&gt;W10)/COUNTIF(W$7:W$21,W$7:W$21&amp;""))+1</f>
        <v>9</v>
      </c>
      <c r="Y10" s="14">
        <f>D10</f>
        <v>7.3</v>
      </c>
      <c r="Z10" s="48">
        <f t="shared" si="5"/>
        <v>6</v>
      </c>
      <c r="AA10" s="37">
        <f>SUM(Table351213142441[[#This Row],[Floor]],Table351213142441[[#This Row],[Vault]])</f>
        <v>13.7</v>
      </c>
      <c r="AB10" s="48">
        <f t="shared" si="5"/>
        <v>10.000000000000002</v>
      </c>
    </row>
    <row r="11" spans="1:69" x14ac:dyDescent="0.25">
      <c r="A11" s="219">
        <v>333</v>
      </c>
      <c r="B11" s="109" t="s">
        <v>1165</v>
      </c>
      <c r="C11" s="14">
        <v>8.4</v>
      </c>
      <c r="D11" s="14">
        <v>7.2</v>
      </c>
      <c r="E11" s="14">
        <f t="shared" si="1"/>
        <v>15.600000000000001</v>
      </c>
      <c r="G11" s="219">
        <v>339</v>
      </c>
      <c r="H11" s="109" t="s">
        <v>440</v>
      </c>
      <c r="I11" s="14">
        <v>8.4</v>
      </c>
      <c r="J11" s="14">
        <v>7.7</v>
      </c>
      <c r="K11" s="14">
        <f t="shared" si="2"/>
        <v>16.100000000000001</v>
      </c>
      <c r="M11" s="219">
        <v>345</v>
      </c>
      <c r="N11" s="109" t="s">
        <v>844</v>
      </c>
      <c r="O11" s="14">
        <v>8.4</v>
      </c>
      <c r="P11" s="14">
        <v>6.9</v>
      </c>
      <c r="Q11" s="14">
        <f t="shared" si="3"/>
        <v>15.3</v>
      </c>
      <c r="U11" s="41" t="s">
        <v>338</v>
      </c>
      <c r="V11" s="109" t="s">
        <v>1165</v>
      </c>
      <c r="W11" s="14">
        <f t="shared" si="6"/>
        <v>8.4</v>
      </c>
      <c r="X11" s="48">
        <f t="shared" ref="X11" si="9">SUMPRODUCT((W$7:W$21&gt;W11)/COUNTIF(W$7:W$21,W$7:W$21&amp;""))+1</f>
        <v>3</v>
      </c>
      <c r="Y11" s="14">
        <f>D11</f>
        <v>7.2</v>
      </c>
      <c r="Z11" s="48">
        <f t="shared" si="5"/>
        <v>7</v>
      </c>
      <c r="AA11" s="37">
        <f>SUM(Table351213142441[[#This Row],[Floor]],Table351213142441[[#This Row],[Vault]])</f>
        <v>15.600000000000001</v>
      </c>
      <c r="AB11" s="48">
        <f t="shared" si="5"/>
        <v>3</v>
      </c>
    </row>
    <row r="12" spans="1:69" x14ac:dyDescent="0.25">
      <c r="A12" s="219">
        <v>334</v>
      </c>
      <c r="B12" s="114"/>
      <c r="C12" s="14">
        <v>0</v>
      </c>
      <c r="D12" s="14">
        <v>0</v>
      </c>
      <c r="E12" s="14">
        <f t="shared" si="1"/>
        <v>0</v>
      </c>
      <c r="G12" s="219">
        <v>340</v>
      </c>
      <c r="H12" s="109" t="s">
        <v>438</v>
      </c>
      <c r="I12" s="14">
        <v>7.2</v>
      </c>
      <c r="J12" s="14">
        <v>7.6</v>
      </c>
      <c r="K12" s="14">
        <f t="shared" si="2"/>
        <v>14.8</v>
      </c>
      <c r="M12" s="219">
        <v>346</v>
      </c>
      <c r="N12" s="116" t="s">
        <v>845</v>
      </c>
      <c r="O12" s="14">
        <v>8.3000000000000007</v>
      </c>
      <c r="P12" s="14">
        <v>7.3</v>
      </c>
      <c r="Q12" s="14">
        <f t="shared" si="3"/>
        <v>15.600000000000001</v>
      </c>
      <c r="U12" s="41" t="s">
        <v>838</v>
      </c>
      <c r="V12" s="109" t="s">
        <v>439</v>
      </c>
      <c r="W12" s="14">
        <f>I8</f>
        <v>7.1</v>
      </c>
      <c r="X12" s="48">
        <f t="shared" ref="X12" si="10">SUMPRODUCT((W$7:W$21&gt;W12)/COUNTIF(W$7:W$21,W$7:W$21&amp;""))+1</f>
        <v>7.9999999999999991</v>
      </c>
      <c r="Y12" s="14">
        <f>J8</f>
        <v>7.4</v>
      </c>
      <c r="Z12" s="48">
        <f t="shared" si="5"/>
        <v>5</v>
      </c>
      <c r="AA12" s="37">
        <f>SUM(Table351213142441[[#This Row],[Floor]],Table351213142441[[#This Row],[Vault]])</f>
        <v>14.5</v>
      </c>
      <c r="AB12" s="48">
        <f t="shared" si="5"/>
        <v>8</v>
      </c>
    </row>
    <row r="13" spans="1:69" ht="16.5" thickBot="1" x14ac:dyDescent="0.3">
      <c r="A13" s="219">
        <v>335</v>
      </c>
      <c r="B13" s="114"/>
      <c r="C13" s="14">
        <v>0</v>
      </c>
      <c r="D13" s="14">
        <v>0</v>
      </c>
      <c r="E13" s="18">
        <f t="shared" si="1"/>
        <v>0</v>
      </c>
      <c r="F13" s="9"/>
      <c r="G13" s="219">
        <v>341</v>
      </c>
      <c r="H13" s="114"/>
      <c r="I13" s="14">
        <v>0</v>
      </c>
      <c r="J13" s="14">
        <v>0</v>
      </c>
      <c r="K13" s="18">
        <f t="shared" si="2"/>
        <v>0</v>
      </c>
      <c r="L13" s="9"/>
      <c r="M13" s="219">
        <v>347</v>
      </c>
      <c r="N13" s="114"/>
      <c r="O13" s="14">
        <v>0</v>
      </c>
      <c r="P13" s="14">
        <v>0</v>
      </c>
      <c r="Q13" s="18">
        <f t="shared" si="3"/>
        <v>0</v>
      </c>
      <c r="R13" s="9"/>
      <c r="U13" s="41" t="s">
        <v>838</v>
      </c>
      <c r="V13" s="109" t="s">
        <v>441</v>
      </c>
      <c r="W13" s="14">
        <f t="shared" ref="W13:W16" si="11">I9</f>
        <v>7.7</v>
      </c>
      <c r="X13" s="48">
        <f t="shared" ref="X13" si="12">SUMPRODUCT((W$7:W$21&gt;W13)/COUNTIF(W$7:W$21,W$7:W$21&amp;""))+1</f>
        <v>5.9999999999999991</v>
      </c>
      <c r="Y13" s="14">
        <f>J9</f>
        <v>7.4</v>
      </c>
      <c r="Z13" s="48">
        <f t="shared" si="5"/>
        <v>5</v>
      </c>
      <c r="AA13" s="37">
        <f>SUM(Table351213142441[[#This Row],[Floor]],Table351213142441[[#This Row],[Vault]])</f>
        <v>15.100000000000001</v>
      </c>
      <c r="AB13" s="48">
        <f t="shared" si="5"/>
        <v>6</v>
      </c>
    </row>
    <row r="14" spans="1:69" ht="16.5" thickBot="1" x14ac:dyDescent="0.3">
      <c r="B14" s="33" t="s">
        <v>10</v>
      </c>
      <c r="C14" s="20">
        <f>SUM(C8:C13)-SMALL(C8:C13,1)-SMALL(C8:C13,2)</f>
        <v>32.6</v>
      </c>
      <c r="D14" s="20">
        <f>SUM(D8:D13)-SMALL(D8:D13,1)-SMALL(D8:D13,2)</f>
        <v>29.6</v>
      </c>
      <c r="E14" s="21">
        <f>SUM(C14:D14)</f>
        <v>62.2</v>
      </c>
      <c r="F14" s="9"/>
      <c r="H14" s="33" t="s">
        <v>10</v>
      </c>
      <c r="I14" s="20">
        <f>SUM(I8:I13)-SMALL(I8:I13,1)-SMALL(I8:I13,2)</f>
        <v>31.800000000000004</v>
      </c>
      <c r="J14" s="20">
        <f>SUM(J8:J13)-SMALL(J8:J13,1)-SMALL(J8:J13,2)</f>
        <v>30.099999999999994</v>
      </c>
      <c r="K14" s="21">
        <f>SUM(I14:J14)</f>
        <v>61.9</v>
      </c>
      <c r="L14" s="9"/>
      <c r="N14" s="33" t="s">
        <v>10</v>
      </c>
      <c r="O14" s="20">
        <f>SUM(O8:O13)-SMALL(O8:O13,1)-SMALL(O8:O13,2)</f>
        <v>32.700000000000003</v>
      </c>
      <c r="P14" s="20">
        <f>SUM(P8:P13)-SMALL(P8:P13,1)-SMALL(P8:P13,2)</f>
        <v>29.1</v>
      </c>
      <c r="Q14" s="21">
        <f>SUM(O14:P14)</f>
        <v>61.800000000000004</v>
      </c>
      <c r="R14" s="9"/>
      <c r="U14" s="41" t="s">
        <v>838</v>
      </c>
      <c r="V14" s="109" t="s">
        <v>442</v>
      </c>
      <c r="W14" s="14">
        <f t="shared" si="11"/>
        <v>8.5</v>
      </c>
      <c r="X14" s="48">
        <f t="shared" ref="X14" si="13">SUMPRODUCT((W$7:W$21&gt;W14)/COUNTIF(W$7:W$21,W$7:W$21&amp;""))+1</f>
        <v>2</v>
      </c>
      <c r="Y14" s="14">
        <f>J10</f>
        <v>7.1</v>
      </c>
      <c r="Z14" s="48">
        <f t="shared" si="5"/>
        <v>8</v>
      </c>
      <c r="AA14" s="37">
        <f>SUM(Table351213142441[[#This Row],[Floor]],Table351213142441[[#This Row],[Vault]])</f>
        <v>15.6</v>
      </c>
      <c r="AB14" s="48">
        <f t="shared" si="5"/>
        <v>3</v>
      </c>
    </row>
    <row r="15" spans="1:69" x14ac:dyDescent="0.25">
      <c r="B15" s="110" t="s">
        <v>107</v>
      </c>
      <c r="D15" s="33"/>
      <c r="E15" s="34"/>
      <c r="H15" s="110" t="s">
        <v>107</v>
      </c>
      <c r="J15" s="33"/>
      <c r="K15" s="34"/>
      <c r="N15" s="110" t="s">
        <v>107</v>
      </c>
      <c r="P15" s="33"/>
      <c r="Q15" s="34"/>
      <c r="U15" s="41" t="s">
        <v>838</v>
      </c>
      <c r="V15" s="109" t="s">
        <v>440</v>
      </c>
      <c r="W15" s="14">
        <f t="shared" si="11"/>
        <v>8.4</v>
      </c>
      <c r="X15" s="48">
        <f t="shared" ref="X15" si="14">SUMPRODUCT((W$7:W$21&gt;W15)/COUNTIF(W$7:W$21,W$7:W$21&amp;""))+1</f>
        <v>3</v>
      </c>
      <c r="Y15" s="14">
        <f>J11</f>
        <v>7.7</v>
      </c>
      <c r="Z15" s="48">
        <f t="shared" si="5"/>
        <v>2</v>
      </c>
      <c r="AA15" s="37">
        <f>SUM(Table351213142441[[#This Row],[Floor]],Table351213142441[[#This Row],[Vault]])</f>
        <v>16.100000000000001</v>
      </c>
      <c r="AB15" s="48">
        <f t="shared" si="5"/>
        <v>2</v>
      </c>
    </row>
    <row r="16" spans="1:69" x14ac:dyDescent="0.25">
      <c r="U16" s="41" t="s">
        <v>838</v>
      </c>
      <c r="V16" s="109" t="s">
        <v>438</v>
      </c>
      <c r="W16" s="14">
        <f t="shared" si="11"/>
        <v>7.2</v>
      </c>
      <c r="X16" s="48">
        <f t="shared" ref="X16" si="15">SUMPRODUCT((W$7:W$21&gt;W16)/COUNTIF(W$7:W$21,W$7:W$21&amp;""))+1</f>
        <v>6.9999999999999991</v>
      </c>
      <c r="Y16" s="14">
        <f>J12</f>
        <v>7.6</v>
      </c>
      <c r="Z16" s="48">
        <f t="shared" si="5"/>
        <v>3</v>
      </c>
      <c r="AA16" s="37">
        <f>SUM(Table351213142441[[#This Row],[Floor]],Table351213142441[[#This Row],[Vault]])</f>
        <v>14.8</v>
      </c>
      <c r="AB16" s="48">
        <f t="shared" si="5"/>
        <v>7</v>
      </c>
    </row>
    <row r="17" spans="1:28" x14ac:dyDescent="0.25">
      <c r="A17" s="172" t="s">
        <v>498</v>
      </c>
      <c r="B17" s="160"/>
      <c r="C17" s="160"/>
      <c r="D17" s="160"/>
      <c r="E17" s="161"/>
      <c r="F17" s="127"/>
      <c r="G17" s="175"/>
      <c r="H17" s="175"/>
      <c r="I17" s="175"/>
      <c r="J17" s="175"/>
      <c r="K17" s="175"/>
      <c r="L17" s="127"/>
      <c r="M17" s="175"/>
      <c r="N17" s="47" t="s">
        <v>13</v>
      </c>
      <c r="O17" s="51" t="s">
        <v>5</v>
      </c>
      <c r="P17" s="52" t="s">
        <v>11</v>
      </c>
      <c r="Q17" s="175"/>
      <c r="R17" s="162"/>
      <c r="U17" s="41" t="s">
        <v>838</v>
      </c>
      <c r="V17" s="109" t="s">
        <v>841</v>
      </c>
      <c r="W17" s="14">
        <f>O8</f>
        <v>7.2</v>
      </c>
      <c r="X17" s="48">
        <f t="shared" ref="X17" si="16">SUMPRODUCT((W$7:W$21&gt;W17)/COUNTIF(W$7:W$21,W$7:W$21&amp;""))+1</f>
        <v>6.9999999999999991</v>
      </c>
      <c r="Y17" s="14">
        <f>P8</f>
        <v>7.2</v>
      </c>
      <c r="Z17" s="48">
        <f t="shared" si="5"/>
        <v>7</v>
      </c>
      <c r="AA17" s="37">
        <f>SUM(Table351213142441[[#This Row],[Floor]],Table351213142441[[#This Row],[Vault]])</f>
        <v>14.4</v>
      </c>
      <c r="AB17" s="48">
        <f t="shared" si="5"/>
        <v>9</v>
      </c>
    </row>
    <row r="18" spans="1:28" x14ac:dyDescent="0.25">
      <c r="A18" s="10" t="s">
        <v>1</v>
      </c>
      <c r="B18" s="10" t="s">
        <v>2</v>
      </c>
      <c r="C18" s="10" t="s">
        <v>3</v>
      </c>
      <c r="D18" s="10" t="s">
        <v>4</v>
      </c>
      <c r="E18" s="10" t="s">
        <v>5</v>
      </c>
      <c r="F18" s="1"/>
      <c r="G18" s="133"/>
      <c r="H18" s="133"/>
      <c r="I18" s="133"/>
      <c r="J18" s="133"/>
      <c r="K18" s="133"/>
      <c r="L18" s="1"/>
      <c r="M18" s="133"/>
      <c r="N18" s="53" t="s">
        <v>34</v>
      </c>
      <c r="O18" s="55">
        <f t="shared" ref="O18" si="17">E14</f>
        <v>62.2</v>
      </c>
      <c r="P18" s="48">
        <f>SUMPRODUCT((O$18:O$20&gt;O18)/COUNTIF(O$18:O$20,O$18:O$20&amp;""))+1</f>
        <v>1</v>
      </c>
      <c r="Q18" s="133"/>
      <c r="U18" s="41" t="s">
        <v>838</v>
      </c>
      <c r="V18" s="109" t="s">
        <v>842</v>
      </c>
      <c r="W18" s="14">
        <f t="shared" ref="W18:W21" si="18">O9</f>
        <v>8</v>
      </c>
      <c r="X18" s="48">
        <f t="shared" ref="X18" si="19">SUMPRODUCT((W$7:W$21&gt;W18)/COUNTIF(W$7:W$21,W$7:W$21&amp;""))+1</f>
        <v>5</v>
      </c>
      <c r="Y18" s="14">
        <f>P9</f>
        <v>7.1</v>
      </c>
      <c r="Z18" s="48">
        <f t="shared" si="5"/>
        <v>8</v>
      </c>
      <c r="AA18" s="37">
        <f>SUM(Table351213142441[[#This Row],[Floor]],Table351213142441[[#This Row],[Vault]])</f>
        <v>15.1</v>
      </c>
      <c r="AB18" s="48">
        <f t="shared" si="5"/>
        <v>6</v>
      </c>
    </row>
    <row r="19" spans="1:28" x14ac:dyDescent="0.25">
      <c r="A19" s="219">
        <v>348</v>
      </c>
      <c r="B19" s="116" t="s">
        <v>497</v>
      </c>
      <c r="C19" s="14">
        <v>8.3000000000000007</v>
      </c>
      <c r="D19" s="14">
        <v>7.2</v>
      </c>
      <c r="E19" s="14">
        <f t="shared" ref="E19" si="20">SUM(C19,D19)</f>
        <v>15.5</v>
      </c>
      <c r="F19" s="1"/>
      <c r="G19" s="121"/>
      <c r="H19" s="132"/>
      <c r="I19" s="82"/>
      <c r="J19" s="82"/>
      <c r="K19" s="82"/>
      <c r="L19" s="1"/>
      <c r="M19" s="121"/>
      <c r="N19" s="53" t="s">
        <v>839</v>
      </c>
      <c r="O19" s="55">
        <f>K14</f>
        <v>61.9</v>
      </c>
      <c r="P19" s="48">
        <f>SUMPRODUCT((O$18:O$20&gt;O19)/COUNTIF(O$18:O$20,O$18:O$20&amp;""))+1</f>
        <v>2</v>
      </c>
      <c r="Q19" s="82"/>
      <c r="U19" s="41" t="s">
        <v>838</v>
      </c>
      <c r="V19" s="109" t="s">
        <v>843</v>
      </c>
      <c r="W19" s="14">
        <f t="shared" si="18"/>
        <v>8</v>
      </c>
      <c r="X19" s="48">
        <f t="shared" ref="X19" si="21">SUMPRODUCT((W$7:W$21&gt;W19)/COUNTIF(W$7:W$21,W$7:W$21&amp;""))+1</f>
        <v>5</v>
      </c>
      <c r="Y19" s="14">
        <f>P10</f>
        <v>7.5</v>
      </c>
      <c r="Z19" s="48">
        <f t="shared" si="5"/>
        <v>4</v>
      </c>
      <c r="AA19" s="37">
        <f>SUM(Table351213142441[[#This Row],[Floor]],Table351213142441[[#This Row],[Vault]])</f>
        <v>15.5</v>
      </c>
      <c r="AB19" s="48">
        <f t="shared" si="5"/>
        <v>4</v>
      </c>
    </row>
    <row r="20" spans="1:28" x14ac:dyDescent="0.25">
      <c r="A20" s="121"/>
      <c r="B20" s="132"/>
      <c r="C20" s="82"/>
      <c r="D20" s="82"/>
      <c r="E20" s="82"/>
      <c r="F20" s="1"/>
      <c r="G20" s="121"/>
      <c r="H20" s="132"/>
      <c r="I20" s="82"/>
      <c r="J20" s="82"/>
      <c r="K20" s="82"/>
      <c r="L20" s="1"/>
      <c r="M20" s="121"/>
      <c r="N20" s="53" t="s">
        <v>414</v>
      </c>
      <c r="O20" s="55">
        <f>Q14</f>
        <v>61.800000000000004</v>
      </c>
      <c r="P20" s="48">
        <f>SUMPRODUCT((O$18:O$20&gt;O20)/COUNTIF(O$18:O$20,O$18:O$20&amp;""))+1</f>
        <v>3</v>
      </c>
      <c r="Q20" s="82"/>
      <c r="U20" s="41" t="s">
        <v>838</v>
      </c>
      <c r="V20" s="109" t="s">
        <v>844</v>
      </c>
      <c r="W20" s="14">
        <f t="shared" si="18"/>
        <v>8.4</v>
      </c>
      <c r="X20" s="48">
        <f t="shared" ref="X20" si="22">SUMPRODUCT((W$7:W$21&gt;W20)/COUNTIF(W$7:W$21,W$7:W$21&amp;""))+1</f>
        <v>3</v>
      </c>
      <c r="Y20" s="14">
        <f>P11</f>
        <v>6.9</v>
      </c>
      <c r="Z20" s="48">
        <f t="shared" si="5"/>
        <v>9</v>
      </c>
      <c r="AA20" s="37">
        <f>SUM(Table351213142441[[#This Row],[Floor]],Table351213142441[[#This Row],[Vault]])</f>
        <v>15.3</v>
      </c>
      <c r="AB20" s="48">
        <f t="shared" si="5"/>
        <v>5</v>
      </c>
    </row>
    <row r="21" spans="1:28" x14ac:dyDescent="0.25">
      <c r="A21" s="121"/>
      <c r="B21" s="132"/>
      <c r="C21" s="82"/>
      <c r="D21" s="82"/>
      <c r="E21" s="82"/>
      <c r="F21" s="1"/>
      <c r="G21" s="121"/>
      <c r="H21" s="132"/>
      <c r="I21" s="82"/>
      <c r="J21" s="82"/>
      <c r="K21" s="82"/>
      <c r="L21" s="1"/>
      <c r="M21" s="121"/>
      <c r="N21" s="1"/>
      <c r="O21" s="1"/>
      <c r="P21" s="1"/>
      <c r="Q21" s="82"/>
      <c r="U21" s="41" t="s">
        <v>838</v>
      </c>
      <c r="V21" s="116" t="s">
        <v>845</v>
      </c>
      <c r="W21" s="14">
        <f t="shared" si="18"/>
        <v>8.3000000000000007</v>
      </c>
      <c r="X21" s="48">
        <f t="shared" ref="X21" si="23">SUMPRODUCT((W$7:W$21&gt;W21)/COUNTIF(W$7:W$21,W$7:W$21&amp;""))+1</f>
        <v>4</v>
      </c>
      <c r="Y21" s="14">
        <f>P12</f>
        <v>7.3</v>
      </c>
      <c r="Z21" s="48">
        <f t="shared" si="5"/>
        <v>6</v>
      </c>
      <c r="AA21" s="37">
        <f>SUM(Table351213142441[[#This Row],[Floor]],Table351213142441[[#This Row],[Vault]])</f>
        <v>15.600000000000001</v>
      </c>
      <c r="AB21" s="48">
        <f t="shared" si="5"/>
        <v>3</v>
      </c>
    </row>
    <row r="22" spans="1:28" x14ac:dyDescent="0.25">
      <c r="A22" s="121"/>
      <c r="B22" s="132"/>
      <c r="C22" s="82"/>
      <c r="D22" s="82"/>
      <c r="E22" s="82"/>
      <c r="F22" s="1"/>
      <c r="G22" s="121"/>
      <c r="H22" s="132"/>
      <c r="I22" s="82"/>
      <c r="J22" s="82"/>
      <c r="K22" s="82"/>
      <c r="L22" s="1"/>
      <c r="M22" s="121"/>
      <c r="N22" s="175"/>
      <c r="O22" s="175"/>
      <c r="P22" s="175"/>
      <c r="Q22" s="82"/>
    </row>
    <row r="23" spans="1:28" x14ac:dyDescent="0.25">
      <c r="A23" s="121"/>
      <c r="B23" s="132"/>
      <c r="C23" s="82"/>
      <c r="D23" s="82"/>
      <c r="E23" s="82"/>
      <c r="F23" s="1"/>
      <c r="G23" s="121"/>
      <c r="H23" s="132"/>
      <c r="I23" s="82"/>
      <c r="J23" s="82"/>
      <c r="K23" s="82"/>
      <c r="L23" s="1"/>
      <c r="M23" s="121"/>
      <c r="N23" s="133"/>
      <c r="O23" s="133"/>
      <c r="P23" s="133"/>
      <c r="Q23" s="82"/>
      <c r="Z23"/>
      <c r="AA23"/>
      <c r="AB23"/>
    </row>
    <row r="24" spans="1:28" x14ac:dyDescent="0.25">
      <c r="A24" s="121"/>
      <c r="B24" s="122"/>
      <c r="C24" s="82"/>
      <c r="D24" s="82"/>
      <c r="E24" s="75"/>
      <c r="F24" s="1"/>
      <c r="G24" s="121"/>
      <c r="H24" s="132"/>
      <c r="I24" s="82"/>
      <c r="J24" s="82"/>
      <c r="K24" s="75"/>
      <c r="L24" s="1"/>
      <c r="M24" s="121"/>
      <c r="N24" s="132"/>
      <c r="O24" s="82"/>
      <c r="P24" s="82"/>
      <c r="Q24" s="75"/>
      <c r="Z24"/>
      <c r="AA24"/>
      <c r="AB24"/>
    </row>
    <row r="25" spans="1:28" x14ac:dyDescent="0.25">
      <c r="A25" s="1"/>
      <c r="B25" s="123"/>
      <c r="C25" s="71"/>
      <c r="D25" s="71"/>
      <c r="E25" s="124"/>
      <c r="F25" s="1"/>
      <c r="G25" s="1"/>
      <c r="H25" s="123"/>
      <c r="I25" s="71"/>
      <c r="J25" s="71"/>
      <c r="K25" s="124"/>
      <c r="L25" s="1"/>
      <c r="M25" s="1"/>
      <c r="N25" s="132"/>
      <c r="O25" s="82"/>
      <c r="P25" s="82"/>
      <c r="Q25" s="124"/>
      <c r="Z25"/>
      <c r="AA25"/>
      <c r="AB25"/>
    </row>
    <row r="26" spans="1:28" x14ac:dyDescent="0.25">
      <c r="A26" s="1"/>
      <c r="B26" s="142"/>
      <c r="C26" s="1"/>
      <c r="D26" s="123"/>
      <c r="E26" s="137"/>
      <c r="F26" s="1"/>
      <c r="G26" s="1"/>
      <c r="H26" s="142"/>
      <c r="I26" s="1"/>
      <c r="J26" s="123"/>
      <c r="K26" s="137"/>
      <c r="L26" s="1"/>
      <c r="M26" s="1"/>
      <c r="N26" s="132"/>
      <c r="O26" s="82"/>
      <c r="P26" s="82"/>
      <c r="Q26" s="1"/>
      <c r="Z26"/>
      <c r="AA26"/>
      <c r="AB26"/>
    </row>
    <row r="27" spans="1:28" x14ac:dyDescent="0.25">
      <c r="A27" s="1"/>
      <c r="B27" s="1"/>
      <c r="C27" s="1"/>
      <c r="D27" s="1"/>
      <c r="E27" s="1"/>
      <c r="F27" s="1"/>
      <c r="G27" s="1"/>
      <c r="H27" s="1"/>
      <c r="I27" s="1"/>
      <c r="J27" s="1"/>
      <c r="K27" s="1"/>
      <c r="L27" s="1"/>
      <c r="M27" s="1"/>
      <c r="N27" s="132"/>
      <c r="O27" s="82"/>
      <c r="P27" s="82"/>
      <c r="Q27" s="1"/>
      <c r="Z27"/>
      <c r="AA27"/>
      <c r="AB27"/>
    </row>
    <row r="28" spans="1:28" x14ac:dyDescent="0.25">
      <c r="A28" s="175"/>
      <c r="B28" s="175"/>
      <c r="C28" s="175"/>
      <c r="D28" s="175"/>
      <c r="E28" s="175"/>
      <c r="F28" s="1"/>
      <c r="G28" s="175"/>
      <c r="H28" s="175"/>
      <c r="I28" s="175"/>
      <c r="J28" s="175"/>
      <c r="K28" s="175"/>
      <c r="L28" s="1"/>
      <c r="M28" s="175"/>
      <c r="N28" s="132"/>
      <c r="O28" s="82"/>
      <c r="P28" s="82"/>
      <c r="Q28" s="175"/>
      <c r="Z28"/>
      <c r="AA28"/>
      <c r="AB28"/>
    </row>
    <row r="29" spans="1:28" x14ac:dyDescent="0.25">
      <c r="A29" s="133"/>
      <c r="B29" s="133"/>
      <c r="C29" s="133"/>
      <c r="D29" s="133"/>
      <c r="E29" s="133"/>
      <c r="F29" s="1"/>
      <c r="G29" s="133"/>
      <c r="H29" s="133"/>
      <c r="I29" s="133"/>
      <c r="J29" s="133"/>
      <c r="K29" s="133"/>
      <c r="L29" s="1"/>
      <c r="M29" s="133"/>
      <c r="N29" s="122"/>
      <c r="O29" s="82"/>
      <c r="P29" s="82"/>
      <c r="Q29" s="133"/>
      <c r="Z29"/>
      <c r="AA29"/>
      <c r="AB29"/>
    </row>
    <row r="30" spans="1:28" x14ac:dyDescent="0.25">
      <c r="A30" s="121"/>
      <c r="B30" s="132"/>
      <c r="C30" s="82"/>
      <c r="D30" s="82"/>
      <c r="E30" s="82"/>
      <c r="F30" s="1"/>
      <c r="G30" s="121"/>
      <c r="H30" s="132"/>
      <c r="I30" s="82"/>
      <c r="J30" s="82"/>
      <c r="K30" s="82"/>
      <c r="L30" s="1"/>
      <c r="M30" s="121"/>
      <c r="N30" s="123"/>
      <c r="O30" s="71"/>
      <c r="P30" s="71"/>
      <c r="Q30" s="82"/>
      <c r="Z30"/>
      <c r="AA30"/>
      <c r="AB30"/>
    </row>
    <row r="31" spans="1:28" x14ac:dyDescent="0.25">
      <c r="A31" s="121"/>
      <c r="B31" s="132"/>
      <c r="C31" s="82"/>
      <c r="D31" s="82"/>
      <c r="E31" s="82"/>
      <c r="F31" s="1"/>
      <c r="G31" s="121"/>
      <c r="H31" s="132"/>
      <c r="I31" s="82"/>
      <c r="J31" s="82"/>
      <c r="K31" s="82"/>
      <c r="L31" s="1"/>
      <c r="M31" s="121"/>
      <c r="N31" s="142"/>
      <c r="O31" s="1"/>
      <c r="P31" s="1"/>
      <c r="Q31" s="82"/>
    </row>
    <row r="32" spans="1:28" x14ac:dyDescent="0.25">
      <c r="A32" s="121"/>
      <c r="B32" s="132"/>
      <c r="C32" s="82"/>
      <c r="D32" s="82"/>
      <c r="E32" s="82"/>
      <c r="F32" s="1"/>
      <c r="G32" s="121"/>
      <c r="H32" s="132"/>
      <c r="I32" s="82"/>
      <c r="J32" s="82"/>
      <c r="K32" s="82"/>
      <c r="L32" s="1"/>
      <c r="M32" s="121"/>
      <c r="Q32" s="82"/>
    </row>
    <row r="33" spans="1:20" x14ac:dyDescent="0.25">
      <c r="A33" s="121"/>
      <c r="B33" s="132"/>
      <c r="C33" s="82"/>
      <c r="D33" s="82"/>
      <c r="E33" s="82"/>
      <c r="F33" s="1"/>
      <c r="G33" s="121"/>
      <c r="H33" s="132"/>
      <c r="I33" s="82"/>
      <c r="J33" s="82"/>
      <c r="K33" s="82"/>
      <c r="L33" s="1"/>
      <c r="M33" s="121"/>
      <c r="Q33" s="82"/>
    </row>
    <row r="34" spans="1:20" x14ac:dyDescent="0.25">
      <c r="A34" s="121"/>
      <c r="B34" s="122"/>
      <c r="C34" s="82"/>
      <c r="D34" s="82"/>
      <c r="E34" s="82"/>
      <c r="F34" s="1"/>
      <c r="G34" s="121"/>
      <c r="H34" s="132"/>
      <c r="I34" s="82"/>
      <c r="J34" s="82"/>
      <c r="K34" s="82"/>
      <c r="L34" s="1"/>
      <c r="M34" s="121"/>
      <c r="Q34" s="82"/>
      <c r="R34" s="49"/>
      <c r="S34" s="49"/>
      <c r="T34" s="49"/>
    </row>
    <row r="35" spans="1:20" x14ac:dyDescent="0.25">
      <c r="A35" s="121"/>
      <c r="B35" s="122"/>
      <c r="C35" s="82"/>
      <c r="D35" s="82"/>
      <c r="E35" s="75"/>
      <c r="F35" s="1"/>
      <c r="G35" s="121"/>
      <c r="H35" s="122"/>
      <c r="I35" s="82"/>
      <c r="J35" s="82"/>
      <c r="K35" s="75"/>
      <c r="L35" s="1"/>
      <c r="M35" s="121"/>
      <c r="Q35" s="75"/>
      <c r="R35" s="49"/>
      <c r="S35" s="49"/>
      <c r="T35" s="49"/>
    </row>
    <row r="36" spans="1:20" x14ac:dyDescent="0.25">
      <c r="A36" s="1"/>
      <c r="B36" s="123"/>
      <c r="C36" s="71"/>
      <c r="D36" s="71"/>
      <c r="E36" s="124"/>
      <c r="F36" s="1"/>
      <c r="G36" s="1"/>
      <c r="H36" s="123"/>
      <c r="I36" s="71"/>
      <c r="J36" s="71"/>
      <c r="K36" s="124"/>
      <c r="L36" s="1"/>
      <c r="M36" s="1"/>
      <c r="Q36" s="124"/>
      <c r="R36" s="49"/>
      <c r="S36" s="49"/>
      <c r="T36" s="49"/>
    </row>
    <row r="37" spans="1:20" x14ac:dyDescent="0.25">
      <c r="A37" s="121"/>
      <c r="B37" s="142"/>
      <c r="C37" s="82"/>
      <c r="D37" s="82"/>
      <c r="E37" s="82"/>
      <c r="F37" s="1"/>
      <c r="G37" s="1"/>
      <c r="H37" s="142"/>
      <c r="I37" s="1"/>
      <c r="J37" s="1"/>
      <c r="K37" s="1"/>
      <c r="L37" s="1"/>
      <c r="M37" s="1"/>
      <c r="Q37" s="150"/>
      <c r="R37" s="49"/>
      <c r="S37" s="49"/>
      <c r="T37" s="49"/>
    </row>
    <row r="38" spans="1:20" x14ac:dyDescent="0.25">
      <c r="Q38" s="49"/>
      <c r="R38" s="49"/>
      <c r="S38" s="49"/>
      <c r="T38" s="49"/>
    </row>
    <row r="39" spans="1:20" x14ac:dyDescent="0.25">
      <c r="A39" s="175"/>
      <c r="B39" s="175"/>
      <c r="C39" s="175"/>
      <c r="D39" s="175"/>
      <c r="E39" s="175"/>
      <c r="F39" s="1"/>
      <c r="G39" s="175"/>
      <c r="H39" s="175"/>
      <c r="I39" s="175"/>
      <c r="J39" s="175"/>
      <c r="K39" s="175"/>
    </row>
    <row r="40" spans="1:20" x14ac:dyDescent="0.25">
      <c r="A40" s="133"/>
      <c r="B40" s="133"/>
      <c r="C40" s="133"/>
      <c r="D40" s="133"/>
      <c r="E40" s="133"/>
      <c r="F40" s="1"/>
      <c r="G40" s="133"/>
      <c r="H40" s="133"/>
      <c r="I40" s="133"/>
      <c r="J40" s="133"/>
      <c r="K40" s="133"/>
    </row>
    <row r="41" spans="1:20" x14ac:dyDescent="0.25">
      <c r="A41" s="121"/>
      <c r="B41" s="132"/>
      <c r="C41" s="82"/>
      <c r="D41" s="82"/>
      <c r="E41" s="82"/>
      <c r="F41" s="1"/>
      <c r="G41" s="121"/>
      <c r="H41" s="132"/>
      <c r="I41" s="82"/>
      <c r="J41" s="82"/>
      <c r="K41" s="82"/>
    </row>
  </sheetData>
  <mergeCells count="3">
    <mergeCell ref="A1:AB1"/>
    <mergeCell ref="A2:AB2"/>
    <mergeCell ref="G4:I4"/>
  </mergeCells>
  <phoneticPr fontId="20" type="noConversion"/>
  <conditionalFormatting sqref="P18:P20">
    <cfRule type="cellIs" dxfId="563" priority="25" operator="equal">
      <formula>3</formula>
    </cfRule>
    <cfRule type="cellIs" dxfId="562" priority="26" operator="equal">
      <formula>2</formula>
    </cfRule>
    <cfRule type="cellIs" dxfId="561" priority="27" operator="equal">
      <formula>1</formula>
    </cfRule>
  </conditionalFormatting>
  <conditionalFormatting sqref="AB7:AB21">
    <cfRule type="cellIs" dxfId="560" priority="19" operator="equal">
      <formula>3</formula>
    </cfRule>
    <cfRule type="cellIs" dxfId="559" priority="20" operator="equal">
      <formula>2</formula>
    </cfRule>
    <cfRule type="cellIs" dxfId="558" priority="21" operator="equal">
      <formula>1</formula>
    </cfRule>
  </conditionalFormatting>
  <conditionalFormatting sqref="Z7:Z21">
    <cfRule type="cellIs" dxfId="557" priority="4" operator="equal">
      <formula>3</formula>
    </cfRule>
    <cfRule type="cellIs" dxfId="556" priority="5" operator="equal">
      <formula>2</formula>
    </cfRule>
    <cfRule type="cellIs" dxfId="555" priority="6" operator="equal">
      <formula>1</formula>
    </cfRule>
  </conditionalFormatting>
  <conditionalFormatting sqref="X7:X21">
    <cfRule type="cellIs" dxfId="554" priority="1" operator="equal">
      <formula>3</formula>
    </cfRule>
    <cfRule type="cellIs" dxfId="553" priority="2" operator="equal">
      <formula>2</formula>
    </cfRule>
    <cfRule type="cellIs" dxfId="552" priority="3"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133"/>
  <sheetViews>
    <sheetView topLeftCell="A46" zoomScale="90" zoomScaleNormal="90" zoomScalePageLayoutView="90" workbookViewId="0">
      <selection activeCell="N65" sqref="N65:P68"/>
    </sheetView>
  </sheetViews>
  <sheetFormatPr defaultColWidth="8.875" defaultRowHeight="15.75" x14ac:dyDescent="0.25"/>
  <cols>
    <col min="1" max="1" width="4.875" customWidth="1"/>
    <col min="2" max="2" width="19.125" customWidth="1"/>
    <col min="3" max="4" width="7.5" bestFit="1" customWidth="1"/>
    <col min="5" max="5" width="7.375" bestFit="1" customWidth="1"/>
    <col min="6" max="6" width="0.5" customWidth="1"/>
    <col min="7" max="7" width="4.625" bestFit="1" customWidth="1"/>
    <col min="8" max="8" width="22" customWidth="1"/>
    <col min="9" max="10" width="7.5" bestFit="1" customWidth="1"/>
    <col min="11" max="11" width="7.375" bestFit="1" customWidth="1"/>
    <col min="12" max="12" width="0.5" customWidth="1"/>
    <col min="13" max="13" width="4.625" bestFit="1" customWidth="1"/>
    <col min="14" max="14" width="22" customWidth="1"/>
    <col min="15" max="15" width="8.625" customWidth="1"/>
    <col min="16" max="16" width="9.625" customWidth="1"/>
    <col min="17" max="17" width="7.375" bestFit="1" customWidth="1"/>
    <col min="18" max="18" width="0.375" customWidth="1"/>
    <col min="19" max="19" width="0.5" customWidth="1"/>
    <col min="20" max="20" width="1.875" bestFit="1" customWidth="1"/>
    <col min="21" max="21" width="8" customWidth="1"/>
    <col min="22" max="22" width="22.375" bestFit="1" customWidth="1"/>
    <col min="23" max="23" width="6.375" customWidth="1"/>
    <col min="24" max="24" width="5" style="61" customWidth="1"/>
    <col min="25" max="25" width="9.375" customWidth="1"/>
    <col min="26" max="26" width="4.5" style="65" customWidth="1"/>
    <col min="27" max="27" width="9.375" style="47" customWidth="1"/>
    <col min="28" max="28" width="5.5" style="68" customWidth="1"/>
  </cols>
  <sheetData>
    <row r="1" spans="1:61"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1" s="40"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2"/>
      <c r="BI2" s="2"/>
    </row>
    <row r="3" spans="1:61" ht="23.25" x14ac:dyDescent="0.25">
      <c r="E3" s="4"/>
      <c r="F3" s="4"/>
      <c r="G3" s="4"/>
      <c r="H3" s="4"/>
      <c r="I3" s="4"/>
      <c r="J3" s="1"/>
      <c r="K3" s="1"/>
      <c r="L3" s="1"/>
      <c r="M3" s="1"/>
      <c r="N3" s="1"/>
      <c r="O3" s="1"/>
      <c r="P3" s="1"/>
      <c r="Q3" s="1"/>
      <c r="R3" s="1"/>
      <c r="S3" s="1"/>
      <c r="T3" s="1"/>
      <c r="U3" s="1"/>
      <c r="V3" s="1"/>
      <c r="W3" s="1"/>
      <c r="X3" s="59"/>
      <c r="Y3" s="1"/>
      <c r="Z3" s="63"/>
      <c r="AA3" s="66"/>
      <c r="AB3" s="67"/>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21" x14ac:dyDescent="0.35">
      <c r="E4" s="1"/>
      <c r="F4" s="1"/>
      <c r="G4" s="289" t="s">
        <v>1108</v>
      </c>
      <c r="H4" s="290"/>
      <c r="I4" s="291"/>
      <c r="M4" s="1"/>
      <c r="N4" s="1"/>
      <c r="O4" s="1"/>
      <c r="P4" s="1"/>
      <c r="Q4" s="1"/>
      <c r="R4" s="1"/>
      <c r="S4" s="1"/>
      <c r="T4" s="1"/>
      <c r="U4" s="1"/>
      <c r="V4" s="1"/>
      <c r="W4" s="1"/>
      <c r="X4" s="59"/>
      <c r="Y4" s="1"/>
      <c r="Z4" s="63"/>
      <c r="AA4" s="66"/>
      <c r="AB4" s="67"/>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6" spans="1:61" s="9" customFormat="1" x14ac:dyDescent="0.25">
      <c r="A6" s="266" t="s">
        <v>500</v>
      </c>
      <c r="B6" s="267"/>
      <c r="C6" s="267"/>
      <c r="D6" s="267"/>
      <c r="E6" s="268"/>
      <c r="G6" s="266" t="s">
        <v>550</v>
      </c>
      <c r="H6" s="267"/>
      <c r="I6" s="267"/>
      <c r="J6" s="267"/>
      <c r="K6" s="268"/>
      <c r="M6" s="266" t="s">
        <v>551</v>
      </c>
      <c r="N6" s="267"/>
      <c r="O6" s="267"/>
      <c r="P6" s="267"/>
      <c r="Q6" s="268"/>
      <c r="U6" s="44" t="s">
        <v>67</v>
      </c>
      <c r="V6" s="44" t="s">
        <v>68</v>
      </c>
      <c r="W6" s="44" t="s">
        <v>69</v>
      </c>
      <c r="X6" s="60" t="s">
        <v>70</v>
      </c>
      <c r="Y6" s="44" t="s">
        <v>71</v>
      </c>
      <c r="Z6" s="64" t="s">
        <v>72</v>
      </c>
      <c r="AA6" s="44" t="s">
        <v>73</v>
      </c>
      <c r="AB6" s="60" t="s">
        <v>74</v>
      </c>
    </row>
    <row r="7" spans="1:61" x14ac:dyDescent="0.25">
      <c r="A7" s="10" t="s">
        <v>1</v>
      </c>
      <c r="B7" s="10" t="s">
        <v>2</v>
      </c>
      <c r="C7" s="10" t="s">
        <v>3</v>
      </c>
      <c r="D7" s="10" t="s">
        <v>4</v>
      </c>
      <c r="E7" s="10" t="s">
        <v>5</v>
      </c>
      <c r="G7" s="10" t="s">
        <v>1</v>
      </c>
      <c r="H7" s="10" t="s">
        <v>2</v>
      </c>
      <c r="I7" s="10" t="s">
        <v>3</v>
      </c>
      <c r="J7" s="10" t="s">
        <v>4</v>
      </c>
      <c r="K7" s="10" t="s">
        <v>5</v>
      </c>
      <c r="M7" s="10" t="s">
        <v>1</v>
      </c>
      <c r="N7" s="10" t="s">
        <v>2</v>
      </c>
      <c r="O7" s="10" t="s">
        <v>3</v>
      </c>
      <c r="P7" s="10" t="s">
        <v>4</v>
      </c>
      <c r="Q7" s="10" t="s">
        <v>5</v>
      </c>
      <c r="U7" s="17" t="s">
        <v>368</v>
      </c>
      <c r="V7" s="109" t="s">
        <v>501</v>
      </c>
      <c r="W7" s="15">
        <f t="shared" ref="W7:W11" si="0">C8</f>
        <v>8.6999999999999993</v>
      </c>
      <c r="X7" s="48">
        <f>SUMPRODUCT((W$7:W$79&gt;W7)/COUNTIF(W$7:W$79,W$7:W$79&amp;""))+1</f>
        <v>9</v>
      </c>
      <c r="Y7" s="15">
        <f>D8</f>
        <v>6.4</v>
      </c>
      <c r="Z7" s="48">
        <f>SUMPRODUCT((Y$7:Y$79&gt;Y7)/COUNTIF(Y$7:Y$79,Y$7:Y$79&amp;""))+1</f>
        <v>12.999999999999996</v>
      </c>
      <c r="AA7" s="77">
        <f>SUM(Table351550535374310[[#This Row],[Floor4]],Table351550535374310[[#This Row],[Vault6]])</f>
        <v>15.1</v>
      </c>
      <c r="AB7" s="48">
        <f>SUMPRODUCT((AA$7:AA$79&gt;AA7)/COUNTIF(AA$7:AA$79,AA$7:AA$79&amp;""))+1</f>
        <v>16.999999999999996</v>
      </c>
    </row>
    <row r="8" spans="1:61" x14ac:dyDescent="0.25">
      <c r="A8" s="219">
        <v>350</v>
      </c>
      <c r="B8" s="109" t="s">
        <v>501</v>
      </c>
      <c r="C8" s="14">
        <v>8.6999999999999993</v>
      </c>
      <c r="D8" s="14">
        <v>6.4</v>
      </c>
      <c r="E8" s="14">
        <f t="shared" ref="E8:E13" si="1">SUM(C8,D8)</f>
        <v>15.1</v>
      </c>
      <c r="G8" s="219">
        <v>356</v>
      </c>
      <c r="H8" s="109" t="s">
        <v>177</v>
      </c>
      <c r="I8" s="14">
        <v>8.3000000000000007</v>
      </c>
      <c r="J8" s="14">
        <v>7.2</v>
      </c>
      <c r="K8" s="14">
        <f t="shared" ref="K8:K13" si="2">SUM(I8,J8)</f>
        <v>15.5</v>
      </c>
      <c r="M8" s="219">
        <v>362</v>
      </c>
      <c r="N8" s="109" t="s">
        <v>554</v>
      </c>
      <c r="O8" s="14">
        <v>7.7</v>
      </c>
      <c r="P8" s="14">
        <v>6.5</v>
      </c>
      <c r="Q8" s="14">
        <f t="shared" ref="Q8:Q13" si="3">SUM(O8,P8)</f>
        <v>14.2</v>
      </c>
      <c r="U8" s="17" t="s">
        <v>368</v>
      </c>
      <c r="V8" s="109" t="s">
        <v>370</v>
      </c>
      <c r="W8" s="15">
        <f t="shared" si="0"/>
        <v>8.5</v>
      </c>
      <c r="X8" s="48">
        <f t="shared" ref="X8:X71" si="4">SUMPRODUCT((W$7:W$79&gt;W8)/COUNTIF(W$7:W$79,W$7:W$79&amp;""))+1</f>
        <v>11</v>
      </c>
      <c r="Y8" s="15">
        <f>D9</f>
        <v>7.2</v>
      </c>
      <c r="Z8" s="48">
        <f t="shared" ref="Z8:AB71" si="5">SUMPRODUCT((Y$7:Y$79&gt;Y8)/COUNTIF(Y$7:Y$79,Y$7:Y$79&amp;""))+1</f>
        <v>4.9999999999999982</v>
      </c>
      <c r="AA8" s="77">
        <f>SUM(Table351550535374310[[#This Row],[Floor4]],Table351550535374310[[#This Row],[Vault6]])</f>
        <v>15.7</v>
      </c>
      <c r="AB8" s="48">
        <f t="shared" si="5"/>
        <v>11</v>
      </c>
    </row>
    <row r="9" spans="1:61" x14ac:dyDescent="0.25">
      <c r="A9" s="219">
        <v>351</v>
      </c>
      <c r="B9" s="109" t="s">
        <v>370</v>
      </c>
      <c r="C9" s="14">
        <v>8.5</v>
      </c>
      <c r="D9" s="14">
        <v>7.2</v>
      </c>
      <c r="E9" s="14">
        <f t="shared" si="1"/>
        <v>15.7</v>
      </c>
      <c r="G9" s="219">
        <v>357</v>
      </c>
      <c r="H9" s="109" t="s">
        <v>552</v>
      </c>
      <c r="I9" s="14">
        <v>8.6999999999999993</v>
      </c>
      <c r="J9" s="14">
        <v>6.6</v>
      </c>
      <c r="K9" s="14">
        <f t="shared" si="2"/>
        <v>15.299999999999999</v>
      </c>
      <c r="M9" s="219">
        <v>363</v>
      </c>
      <c r="N9" s="109" t="s">
        <v>555</v>
      </c>
      <c r="O9" s="14">
        <v>8.4</v>
      </c>
      <c r="P9" s="14">
        <v>6.6</v>
      </c>
      <c r="Q9" s="14">
        <f t="shared" si="3"/>
        <v>15</v>
      </c>
      <c r="U9" s="17" t="s">
        <v>368</v>
      </c>
      <c r="V9" s="109" t="s">
        <v>502</v>
      </c>
      <c r="W9" s="15">
        <f t="shared" si="0"/>
        <v>8</v>
      </c>
      <c r="X9" s="48">
        <f t="shared" si="4"/>
        <v>14.999999999999995</v>
      </c>
      <c r="Y9" s="15">
        <f>D10</f>
        <v>6.6</v>
      </c>
      <c r="Z9" s="48">
        <f t="shared" si="5"/>
        <v>11.000000000000002</v>
      </c>
      <c r="AA9" s="77">
        <f>SUM(Table351550535374310[[#This Row],[Floor4]],Table351550535374310[[#This Row],[Vault6]])</f>
        <v>14.6</v>
      </c>
      <c r="AB9" s="48">
        <f t="shared" si="5"/>
        <v>20.999999999999993</v>
      </c>
    </row>
    <row r="10" spans="1:61" x14ac:dyDescent="0.25">
      <c r="A10" s="219">
        <v>352</v>
      </c>
      <c r="B10" s="109" t="s">
        <v>502</v>
      </c>
      <c r="C10" s="14">
        <v>8</v>
      </c>
      <c r="D10" s="14">
        <v>6.6</v>
      </c>
      <c r="E10" s="14">
        <f t="shared" si="1"/>
        <v>14.6</v>
      </c>
      <c r="G10" s="219">
        <v>358</v>
      </c>
      <c r="H10" s="109" t="s">
        <v>553</v>
      </c>
      <c r="I10" s="14">
        <v>7.6</v>
      </c>
      <c r="J10" s="14">
        <v>6.6</v>
      </c>
      <c r="K10" s="14">
        <f t="shared" si="2"/>
        <v>14.2</v>
      </c>
      <c r="M10" s="219">
        <v>364</v>
      </c>
      <c r="N10" s="109" t="s">
        <v>179</v>
      </c>
      <c r="O10" s="14">
        <v>8</v>
      </c>
      <c r="P10" s="14">
        <v>7.1</v>
      </c>
      <c r="Q10" s="14">
        <f t="shared" si="3"/>
        <v>15.1</v>
      </c>
      <c r="U10" s="17" t="s">
        <v>368</v>
      </c>
      <c r="V10" s="109" t="s">
        <v>371</v>
      </c>
      <c r="W10" s="15">
        <f t="shared" si="0"/>
        <v>8</v>
      </c>
      <c r="X10" s="48">
        <f t="shared" si="4"/>
        <v>14.999999999999995</v>
      </c>
      <c r="Y10" s="15">
        <f>D11</f>
        <v>5.8</v>
      </c>
      <c r="Z10" s="48">
        <f t="shared" si="5"/>
        <v>15.999999999999998</v>
      </c>
      <c r="AA10" s="77">
        <f>SUM(Table351550535374310[[#This Row],[Floor4]],Table351550535374310[[#This Row],[Vault6]])</f>
        <v>13.8</v>
      </c>
      <c r="AB10" s="48">
        <f t="shared" si="5"/>
        <v>25.999999999999993</v>
      </c>
    </row>
    <row r="11" spans="1:61" x14ac:dyDescent="0.25">
      <c r="A11" s="219">
        <v>353</v>
      </c>
      <c r="B11" s="109" t="s">
        <v>371</v>
      </c>
      <c r="C11" s="14">
        <v>8</v>
      </c>
      <c r="D11" s="14">
        <v>5.8</v>
      </c>
      <c r="E11" s="14">
        <f t="shared" si="1"/>
        <v>13.8</v>
      </c>
      <c r="G11" s="219">
        <v>359</v>
      </c>
      <c r="H11" s="109" t="s">
        <v>181</v>
      </c>
      <c r="I11" s="14">
        <v>8.1999999999999993</v>
      </c>
      <c r="J11" s="14">
        <v>7.3</v>
      </c>
      <c r="K11" s="14">
        <f t="shared" si="2"/>
        <v>15.5</v>
      </c>
      <c r="M11" s="219">
        <v>365</v>
      </c>
      <c r="N11" s="109" t="s">
        <v>178</v>
      </c>
      <c r="O11" s="14">
        <v>7.3</v>
      </c>
      <c r="P11" s="14">
        <v>6.9</v>
      </c>
      <c r="Q11" s="14">
        <f t="shared" si="3"/>
        <v>14.2</v>
      </c>
      <c r="U11" s="17" t="s">
        <v>368</v>
      </c>
      <c r="V11" s="116" t="s">
        <v>369</v>
      </c>
      <c r="W11" s="15">
        <f t="shared" si="0"/>
        <v>8</v>
      </c>
      <c r="X11" s="48">
        <f t="shared" si="4"/>
        <v>14.999999999999995</v>
      </c>
      <c r="Y11" s="15">
        <f>D12</f>
        <v>7</v>
      </c>
      <c r="Z11" s="48">
        <f t="shared" si="5"/>
        <v>7.0000000000000009</v>
      </c>
      <c r="AA11" s="77">
        <f>SUM(Table351550535374310[[#This Row],[Floor4]],Table351550535374310[[#This Row],[Vault6]])</f>
        <v>15</v>
      </c>
      <c r="AB11" s="48">
        <f t="shared" si="5"/>
        <v>17.999999999999996</v>
      </c>
    </row>
    <row r="12" spans="1:61" x14ac:dyDescent="0.25">
      <c r="A12" s="219">
        <v>354</v>
      </c>
      <c r="B12" s="116" t="s">
        <v>369</v>
      </c>
      <c r="C12" s="14">
        <v>8</v>
      </c>
      <c r="D12" s="14">
        <v>7</v>
      </c>
      <c r="E12" s="14">
        <f t="shared" si="1"/>
        <v>15</v>
      </c>
      <c r="G12" s="219">
        <v>360</v>
      </c>
      <c r="H12" s="109" t="s">
        <v>180</v>
      </c>
      <c r="I12" s="14">
        <v>0</v>
      </c>
      <c r="J12" s="14">
        <v>0</v>
      </c>
      <c r="K12" s="14">
        <f t="shared" si="2"/>
        <v>0</v>
      </c>
      <c r="M12" s="219">
        <v>366</v>
      </c>
      <c r="N12" s="113"/>
      <c r="O12" s="14">
        <v>0</v>
      </c>
      <c r="P12" s="14">
        <v>0</v>
      </c>
      <c r="Q12" s="14">
        <f t="shared" si="3"/>
        <v>0</v>
      </c>
      <c r="U12" s="17" t="s">
        <v>182</v>
      </c>
      <c r="V12" s="109" t="s">
        <v>177</v>
      </c>
      <c r="W12" s="15">
        <f>I8</f>
        <v>8.3000000000000007</v>
      </c>
      <c r="X12" s="48">
        <f t="shared" si="4"/>
        <v>12.999999999999998</v>
      </c>
      <c r="Y12" s="15">
        <f>J8</f>
        <v>7.2</v>
      </c>
      <c r="Z12" s="48">
        <f t="shared" si="5"/>
        <v>4.9999999999999982</v>
      </c>
      <c r="AA12" s="77">
        <f>SUM(Table351550535374310[[#This Row],[Floor4]],Table351550535374310[[#This Row],[Vault6]])</f>
        <v>15.5</v>
      </c>
      <c r="AB12" s="48">
        <f t="shared" si="5"/>
        <v>12.999999999999998</v>
      </c>
    </row>
    <row r="13" spans="1:61" ht="16.5" thickBot="1" x14ac:dyDescent="0.3">
      <c r="A13" s="219">
        <v>355</v>
      </c>
      <c r="B13" s="113"/>
      <c r="C13" s="14">
        <v>0</v>
      </c>
      <c r="D13" s="14">
        <v>0</v>
      </c>
      <c r="E13" s="18">
        <f t="shared" si="1"/>
        <v>0</v>
      </c>
      <c r="F13" s="9"/>
      <c r="G13" s="219">
        <v>361</v>
      </c>
      <c r="H13" s="113"/>
      <c r="I13" s="14">
        <v>0</v>
      </c>
      <c r="J13" s="14">
        <v>0</v>
      </c>
      <c r="K13" s="18">
        <f t="shared" si="2"/>
        <v>0</v>
      </c>
      <c r="L13" s="9"/>
      <c r="M13" s="219">
        <v>367</v>
      </c>
      <c r="N13" s="113"/>
      <c r="O13" s="14">
        <v>0</v>
      </c>
      <c r="P13" s="14">
        <v>0</v>
      </c>
      <c r="Q13" s="18">
        <f t="shared" si="3"/>
        <v>0</v>
      </c>
      <c r="R13" s="9"/>
      <c r="U13" s="17" t="s">
        <v>182</v>
      </c>
      <c r="V13" s="109" t="s">
        <v>552</v>
      </c>
      <c r="W13" s="15">
        <f t="shared" ref="W13:W16" si="6">I9</f>
        <v>8.6999999999999993</v>
      </c>
      <c r="X13" s="48">
        <f t="shared" si="4"/>
        <v>9</v>
      </c>
      <c r="Y13" s="15">
        <f>J9</f>
        <v>6.6</v>
      </c>
      <c r="Z13" s="48">
        <f t="shared" si="5"/>
        <v>11.000000000000002</v>
      </c>
      <c r="AA13" s="77">
        <f>SUM(Table351550535374310[[#This Row],[Floor4]],Table351550535374310[[#This Row],[Vault6]])</f>
        <v>15.299999999999999</v>
      </c>
      <c r="AB13" s="48">
        <f t="shared" si="5"/>
        <v>14.999999999999998</v>
      </c>
    </row>
    <row r="14" spans="1:61" ht="16.5" thickBot="1" x14ac:dyDescent="0.3">
      <c r="B14" s="33" t="s">
        <v>10</v>
      </c>
      <c r="C14" s="20">
        <f>SUM(C8:C13)-SMALL(C8:C13,1)-SMALL(C8:C13,2)</f>
        <v>33.200000000000003</v>
      </c>
      <c r="D14" s="20">
        <f>SUM(D8:D13)-SMALL(D8:D13,1)-SMALL(D8:D13,2)</f>
        <v>27.2</v>
      </c>
      <c r="E14" s="21">
        <f>SUM(C14:D14)</f>
        <v>60.400000000000006</v>
      </c>
      <c r="F14" s="9"/>
      <c r="H14" s="33" t="s">
        <v>10</v>
      </c>
      <c r="I14" s="20">
        <f>SUM(I8:I13)-SMALL(I8:I13,1)-SMALL(I8:I13,2)</f>
        <v>32.799999999999997</v>
      </c>
      <c r="J14" s="20">
        <f>SUM(J8:J13)-SMALL(J8:J13,1)-SMALL(J8:J13,2)</f>
        <v>27.7</v>
      </c>
      <c r="K14" s="21">
        <f>SUM(I14:J14)</f>
        <v>60.5</v>
      </c>
      <c r="L14" s="9"/>
      <c r="N14" s="33" t="s">
        <v>10</v>
      </c>
      <c r="O14" s="20">
        <f>SUM(O8:O13)-SMALL(O8:O13,1)-SMALL(O8:O13,2)</f>
        <v>31.400000000000002</v>
      </c>
      <c r="P14" s="20">
        <f>SUM(P8:P13)-SMALL(P8:P13,1)-SMALL(P8:P13,2)</f>
        <v>27.1</v>
      </c>
      <c r="Q14" s="21">
        <f>SUM(O14:P14)</f>
        <v>58.5</v>
      </c>
      <c r="R14" s="9"/>
      <c r="U14" s="17" t="s">
        <v>182</v>
      </c>
      <c r="V14" s="109" t="s">
        <v>553</v>
      </c>
      <c r="W14" s="15">
        <f t="shared" si="6"/>
        <v>7.6</v>
      </c>
      <c r="X14" s="48">
        <f t="shared" si="4"/>
        <v>17.999999999999996</v>
      </c>
      <c r="Y14" s="15">
        <f>J10</f>
        <v>6.6</v>
      </c>
      <c r="Z14" s="48">
        <f t="shared" si="5"/>
        <v>11.000000000000002</v>
      </c>
      <c r="AA14" s="77">
        <f>SUM(Table351550535374310[[#This Row],[Floor4]],Table351550535374310[[#This Row],[Vault6]])</f>
        <v>14.2</v>
      </c>
      <c r="AB14" s="48">
        <f t="shared" si="5"/>
        <v>22.999999999999993</v>
      </c>
    </row>
    <row r="15" spans="1:61" x14ac:dyDescent="0.25">
      <c r="B15" s="110" t="s">
        <v>107</v>
      </c>
      <c r="D15" s="33"/>
      <c r="E15" s="34"/>
      <c r="H15" s="110" t="s">
        <v>107</v>
      </c>
      <c r="J15" s="33"/>
      <c r="K15" s="34"/>
      <c r="N15" s="110" t="s">
        <v>107</v>
      </c>
      <c r="P15" s="33"/>
      <c r="Q15" s="34"/>
      <c r="U15" s="17" t="s">
        <v>182</v>
      </c>
      <c r="V15" s="109" t="s">
        <v>181</v>
      </c>
      <c r="W15" s="15">
        <f t="shared" si="6"/>
        <v>8.1999999999999993</v>
      </c>
      <c r="X15" s="48">
        <f t="shared" si="4"/>
        <v>13.999999999999996</v>
      </c>
      <c r="Y15" s="15">
        <f>J11</f>
        <v>7.3</v>
      </c>
      <c r="Z15" s="48">
        <f t="shared" si="5"/>
        <v>3.9999999999999996</v>
      </c>
      <c r="AA15" s="77">
        <f>SUM(Table351550535374310[[#This Row],[Floor4]],Table351550535374310[[#This Row],[Vault6]])</f>
        <v>15.5</v>
      </c>
      <c r="AB15" s="48">
        <f t="shared" si="5"/>
        <v>12.999999999999998</v>
      </c>
    </row>
    <row r="16" spans="1:61" x14ac:dyDescent="0.25">
      <c r="U16" s="17" t="s">
        <v>182</v>
      </c>
      <c r="V16" s="109" t="s">
        <v>180</v>
      </c>
      <c r="W16" s="15">
        <f t="shared" si="6"/>
        <v>0</v>
      </c>
      <c r="X16" s="48">
        <f t="shared" si="4"/>
        <v>25.000000000000007</v>
      </c>
      <c r="Y16" s="15">
        <f>J12</f>
        <v>0</v>
      </c>
      <c r="Z16" s="48">
        <f t="shared" si="5"/>
        <v>17</v>
      </c>
      <c r="AA16" s="77">
        <f>SUM(Table351550535374310[[#This Row],[Floor4]],Table351550535374310[[#This Row],[Vault6]])</f>
        <v>0</v>
      </c>
      <c r="AB16" s="48">
        <f t="shared" si="5"/>
        <v>30.999999999999993</v>
      </c>
    </row>
    <row r="17" spans="1:28" x14ac:dyDescent="0.25">
      <c r="A17" s="266" t="s">
        <v>601</v>
      </c>
      <c r="B17" s="267"/>
      <c r="C17" s="267"/>
      <c r="D17" s="267"/>
      <c r="E17" s="268"/>
      <c r="F17" s="9"/>
      <c r="G17" s="266" t="s">
        <v>602</v>
      </c>
      <c r="H17" s="267"/>
      <c r="I17" s="267"/>
      <c r="J17" s="267"/>
      <c r="K17" s="268"/>
      <c r="L17" s="9"/>
      <c r="M17" s="266" t="s">
        <v>617</v>
      </c>
      <c r="N17" s="267"/>
      <c r="O17" s="267"/>
      <c r="P17" s="267"/>
      <c r="Q17" s="268"/>
      <c r="U17" s="17" t="s">
        <v>182</v>
      </c>
      <c r="V17" s="109" t="s">
        <v>554</v>
      </c>
      <c r="W17" s="15">
        <f>O8</f>
        <v>7.7</v>
      </c>
      <c r="X17" s="48">
        <f t="shared" si="4"/>
        <v>16.999999999999993</v>
      </c>
      <c r="Y17" s="15">
        <f>P8</f>
        <v>6.5</v>
      </c>
      <c r="Z17" s="48">
        <f t="shared" si="5"/>
        <v>11.999999999999998</v>
      </c>
      <c r="AA17" s="77">
        <f>SUM(Table351550535374310[[#This Row],[Floor4]],Table351550535374310[[#This Row],[Vault6]])</f>
        <v>14.2</v>
      </c>
      <c r="AB17" s="48">
        <f t="shared" si="5"/>
        <v>22.999999999999993</v>
      </c>
    </row>
    <row r="18" spans="1:28" x14ac:dyDescent="0.25">
      <c r="A18" s="10" t="s">
        <v>1</v>
      </c>
      <c r="B18" s="10" t="s">
        <v>2</v>
      </c>
      <c r="C18" s="10" t="s">
        <v>3</v>
      </c>
      <c r="D18" s="10" t="s">
        <v>4</v>
      </c>
      <c r="E18" s="10" t="s">
        <v>5</v>
      </c>
      <c r="G18" s="10" t="s">
        <v>1</v>
      </c>
      <c r="H18" s="10" t="s">
        <v>2</v>
      </c>
      <c r="I18" s="10" t="s">
        <v>3</v>
      </c>
      <c r="J18" s="10" t="s">
        <v>4</v>
      </c>
      <c r="K18" s="10" t="s">
        <v>5</v>
      </c>
      <c r="M18" s="10" t="s">
        <v>1</v>
      </c>
      <c r="N18" s="10" t="s">
        <v>2</v>
      </c>
      <c r="O18" s="10" t="s">
        <v>3</v>
      </c>
      <c r="P18" s="10" t="s">
        <v>4</v>
      </c>
      <c r="Q18" s="10" t="s">
        <v>5</v>
      </c>
      <c r="U18" s="17" t="s">
        <v>182</v>
      </c>
      <c r="V18" s="109" t="s">
        <v>555</v>
      </c>
      <c r="W18" s="15">
        <f t="shared" ref="W18:W20" si="7">O9</f>
        <v>8.4</v>
      </c>
      <c r="X18" s="48">
        <f t="shared" si="4"/>
        <v>11.999999999999998</v>
      </c>
      <c r="Y18" s="15">
        <f>P9</f>
        <v>6.6</v>
      </c>
      <c r="Z18" s="48">
        <f t="shared" si="5"/>
        <v>11.000000000000002</v>
      </c>
      <c r="AA18" s="77">
        <f>SUM(Table351550535374310[[#This Row],[Floor4]],Table351550535374310[[#This Row],[Vault6]])</f>
        <v>15</v>
      </c>
      <c r="AB18" s="48">
        <f t="shared" si="5"/>
        <v>17.999999999999996</v>
      </c>
    </row>
    <row r="19" spans="1:28" x14ac:dyDescent="0.25">
      <c r="A19" s="219">
        <v>368</v>
      </c>
      <c r="B19" s="109" t="s">
        <v>603</v>
      </c>
      <c r="C19" s="14">
        <v>8.1999999999999993</v>
      </c>
      <c r="D19" s="14">
        <v>7.4</v>
      </c>
      <c r="E19" s="14">
        <f t="shared" ref="E19:E24" si="8">SUM(C19,D19)</f>
        <v>15.6</v>
      </c>
      <c r="G19" s="219">
        <v>374</v>
      </c>
      <c r="H19" s="109" t="s">
        <v>605</v>
      </c>
      <c r="I19" s="14">
        <v>7.5</v>
      </c>
      <c r="J19" s="14">
        <v>6.7</v>
      </c>
      <c r="K19" s="14">
        <f t="shared" ref="K19:K24" si="9">SUM(I19,J19)</f>
        <v>14.2</v>
      </c>
      <c r="M19" s="219">
        <v>380</v>
      </c>
      <c r="N19" s="109" t="s">
        <v>269</v>
      </c>
      <c r="O19" s="14">
        <v>9</v>
      </c>
      <c r="P19" s="14">
        <v>7.5</v>
      </c>
      <c r="Q19" s="14">
        <f t="shared" ref="Q19:Q24" si="10">SUM(O19,P19)</f>
        <v>16.5</v>
      </c>
      <c r="U19" s="17" t="s">
        <v>182</v>
      </c>
      <c r="V19" s="109" t="s">
        <v>179</v>
      </c>
      <c r="W19" s="15">
        <f t="shared" si="7"/>
        <v>8</v>
      </c>
      <c r="X19" s="48">
        <f t="shared" si="4"/>
        <v>14.999999999999995</v>
      </c>
      <c r="Y19" s="15">
        <f>P10</f>
        <v>7.1</v>
      </c>
      <c r="Z19" s="48">
        <f t="shared" si="5"/>
        <v>5.9999999999999991</v>
      </c>
      <c r="AA19" s="77">
        <f>SUM(Table351550535374310[[#This Row],[Floor4]],Table351550535374310[[#This Row],[Vault6]])</f>
        <v>15.1</v>
      </c>
      <c r="AB19" s="48">
        <f t="shared" si="5"/>
        <v>16.999999999999996</v>
      </c>
    </row>
    <row r="20" spans="1:28" x14ac:dyDescent="0.25">
      <c r="A20" s="219">
        <v>369</v>
      </c>
      <c r="B20" s="109" t="s">
        <v>218</v>
      </c>
      <c r="C20" s="14">
        <v>8.4</v>
      </c>
      <c r="D20" s="14">
        <v>6.7</v>
      </c>
      <c r="E20" s="14">
        <f t="shared" si="8"/>
        <v>15.100000000000001</v>
      </c>
      <c r="G20" s="219">
        <v>375</v>
      </c>
      <c r="H20" s="109" t="s">
        <v>606</v>
      </c>
      <c r="I20" s="14">
        <v>7.2</v>
      </c>
      <c r="J20" s="14">
        <v>6.3</v>
      </c>
      <c r="K20" s="14">
        <f t="shared" si="9"/>
        <v>13.5</v>
      </c>
      <c r="M20" s="219">
        <v>381</v>
      </c>
      <c r="N20" s="109" t="s">
        <v>618</v>
      </c>
      <c r="O20" s="14">
        <v>8.6999999999999993</v>
      </c>
      <c r="P20" s="14">
        <v>6.8</v>
      </c>
      <c r="Q20" s="14">
        <f t="shared" si="10"/>
        <v>15.5</v>
      </c>
      <c r="U20" s="17" t="s">
        <v>182</v>
      </c>
      <c r="V20" s="109" t="s">
        <v>178</v>
      </c>
      <c r="W20" s="15">
        <f t="shared" si="7"/>
        <v>7.3</v>
      </c>
      <c r="X20" s="48">
        <f t="shared" si="4"/>
        <v>20</v>
      </c>
      <c r="Y20" s="15">
        <f>P11</f>
        <v>6.9</v>
      </c>
      <c r="Z20" s="48">
        <f t="shared" si="5"/>
        <v>8.0000000000000036</v>
      </c>
      <c r="AA20" s="77">
        <f>SUM(Table351550535374310[[#This Row],[Floor4]],Table351550535374310[[#This Row],[Vault6]])</f>
        <v>14.2</v>
      </c>
      <c r="AB20" s="48">
        <f t="shared" si="5"/>
        <v>22.999999999999993</v>
      </c>
    </row>
    <row r="21" spans="1:28" x14ac:dyDescent="0.25">
      <c r="A21" s="219">
        <v>370</v>
      </c>
      <c r="B21" s="109" t="s">
        <v>219</v>
      </c>
      <c r="C21" s="14">
        <v>8.5</v>
      </c>
      <c r="D21" s="14">
        <v>7.5</v>
      </c>
      <c r="E21" s="14">
        <f t="shared" si="8"/>
        <v>16</v>
      </c>
      <c r="G21" s="219">
        <v>376</v>
      </c>
      <c r="H21" s="109" t="s">
        <v>607</v>
      </c>
      <c r="I21" s="14">
        <v>6.3</v>
      </c>
      <c r="J21" s="14">
        <v>6.3</v>
      </c>
      <c r="K21" s="14">
        <f t="shared" si="9"/>
        <v>12.6</v>
      </c>
      <c r="M21" s="219">
        <v>382</v>
      </c>
      <c r="N21" s="109" t="s">
        <v>270</v>
      </c>
      <c r="O21" s="14">
        <v>8.4</v>
      </c>
      <c r="P21" s="14">
        <v>7.3</v>
      </c>
      <c r="Q21" s="14">
        <f t="shared" si="10"/>
        <v>15.7</v>
      </c>
      <c r="U21" s="17" t="s">
        <v>593</v>
      </c>
      <c r="V21" s="109" t="s">
        <v>603</v>
      </c>
      <c r="W21" s="15">
        <f>C19</f>
        <v>8.1999999999999993</v>
      </c>
      <c r="X21" s="48">
        <f t="shared" si="4"/>
        <v>13.999999999999996</v>
      </c>
      <c r="Y21" s="15">
        <f t="shared" ref="Y21:Y26" si="11">D19</f>
        <v>7.4</v>
      </c>
      <c r="Z21" s="48">
        <f t="shared" si="5"/>
        <v>3</v>
      </c>
      <c r="AA21" s="77">
        <f>SUM(Table351550535374310[[#This Row],[Floor4]],Table351550535374310[[#This Row],[Vault6]])</f>
        <v>15.6</v>
      </c>
      <c r="AB21" s="48">
        <f t="shared" si="5"/>
        <v>11.999999999999998</v>
      </c>
    </row>
    <row r="22" spans="1:28" x14ac:dyDescent="0.25">
      <c r="A22" s="219">
        <v>371</v>
      </c>
      <c r="B22" s="109" t="s">
        <v>456</v>
      </c>
      <c r="C22" s="14">
        <v>8.9</v>
      </c>
      <c r="D22" s="14">
        <v>7.4</v>
      </c>
      <c r="E22" s="14">
        <f t="shared" si="8"/>
        <v>16.3</v>
      </c>
      <c r="G22" s="219">
        <v>377</v>
      </c>
      <c r="H22" s="109" t="s">
        <v>608</v>
      </c>
      <c r="I22" s="14">
        <v>7.5</v>
      </c>
      <c r="J22" s="14">
        <v>6.6</v>
      </c>
      <c r="K22" s="14">
        <f t="shared" si="9"/>
        <v>14.1</v>
      </c>
      <c r="M22" s="219">
        <v>383</v>
      </c>
      <c r="N22" s="109" t="s">
        <v>271</v>
      </c>
      <c r="O22" s="14">
        <v>8.1999999999999993</v>
      </c>
      <c r="P22" s="14">
        <v>6.5</v>
      </c>
      <c r="Q22" s="14">
        <f t="shared" si="10"/>
        <v>14.7</v>
      </c>
      <c r="U22" s="17" t="s">
        <v>593</v>
      </c>
      <c r="V22" s="109" t="s">
        <v>218</v>
      </c>
      <c r="W22" s="15">
        <f t="shared" ref="W22:W26" si="12">C20</f>
        <v>8.4</v>
      </c>
      <c r="X22" s="48">
        <f t="shared" si="4"/>
        <v>11.999999999999998</v>
      </c>
      <c r="Y22" s="15">
        <f t="shared" si="11"/>
        <v>6.7</v>
      </c>
      <c r="Z22" s="48">
        <f t="shared" si="5"/>
        <v>10.000000000000005</v>
      </c>
      <c r="AA22" s="77">
        <f>SUM(Table351550535374310[[#This Row],[Floor4]],Table351550535374310[[#This Row],[Vault6]])</f>
        <v>15.100000000000001</v>
      </c>
      <c r="AB22" s="48">
        <f t="shared" si="5"/>
        <v>16.999999999999996</v>
      </c>
    </row>
    <row r="23" spans="1:28" x14ac:dyDescent="0.25">
      <c r="A23" s="219">
        <v>372</v>
      </c>
      <c r="B23" s="109" t="s">
        <v>604</v>
      </c>
      <c r="C23" s="14">
        <v>8.3000000000000007</v>
      </c>
      <c r="D23" s="14">
        <v>6.5</v>
      </c>
      <c r="E23" s="14">
        <f t="shared" si="8"/>
        <v>14.8</v>
      </c>
      <c r="G23" s="219">
        <v>378</v>
      </c>
      <c r="H23" s="109" t="s">
        <v>609</v>
      </c>
      <c r="I23" s="14">
        <v>7.3</v>
      </c>
      <c r="J23" s="14">
        <v>6.6</v>
      </c>
      <c r="K23" s="14">
        <f t="shared" si="9"/>
        <v>13.899999999999999</v>
      </c>
      <c r="M23" s="219">
        <v>384</v>
      </c>
      <c r="N23" s="109" t="s">
        <v>619</v>
      </c>
      <c r="O23" s="14">
        <v>8.3000000000000007</v>
      </c>
      <c r="P23" s="14">
        <v>6.7</v>
      </c>
      <c r="Q23" s="14">
        <f t="shared" si="10"/>
        <v>15</v>
      </c>
      <c r="U23" s="17" t="s">
        <v>593</v>
      </c>
      <c r="V23" s="109" t="s">
        <v>219</v>
      </c>
      <c r="W23" s="15">
        <f t="shared" si="12"/>
        <v>8.5</v>
      </c>
      <c r="X23" s="48">
        <f t="shared" si="4"/>
        <v>11</v>
      </c>
      <c r="Y23" s="15">
        <f t="shared" si="11"/>
        <v>7.5</v>
      </c>
      <c r="Z23" s="48">
        <f t="shared" si="5"/>
        <v>2</v>
      </c>
      <c r="AA23" s="77">
        <f>SUM(Table351550535374310[[#This Row],[Floor4]],Table351550535374310[[#This Row],[Vault6]])</f>
        <v>16</v>
      </c>
      <c r="AB23" s="48">
        <f t="shared" si="5"/>
        <v>8</v>
      </c>
    </row>
    <row r="24" spans="1:28" ht="16.5" thickBot="1" x14ac:dyDescent="0.3">
      <c r="A24" s="219">
        <v>373</v>
      </c>
      <c r="B24" s="109" t="s">
        <v>610</v>
      </c>
      <c r="C24" s="14">
        <v>8.6</v>
      </c>
      <c r="D24" s="14">
        <v>7.4</v>
      </c>
      <c r="E24" s="18">
        <f t="shared" si="8"/>
        <v>16</v>
      </c>
      <c r="F24" s="9"/>
      <c r="G24" s="219">
        <v>379</v>
      </c>
      <c r="H24" s="113"/>
      <c r="I24" s="14">
        <v>0</v>
      </c>
      <c r="J24" s="14">
        <v>0</v>
      </c>
      <c r="K24" s="18">
        <f t="shared" si="9"/>
        <v>0</v>
      </c>
      <c r="L24" s="9"/>
      <c r="M24" s="219">
        <v>385</v>
      </c>
      <c r="N24" s="113"/>
      <c r="O24" s="14">
        <v>0</v>
      </c>
      <c r="P24" s="14">
        <v>0</v>
      </c>
      <c r="Q24" s="18">
        <f t="shared" si="10"/>
        <v>0</v>
      </c>
      <c r="R24" s="9"/>
      <c r="U24" s="17" t="s">
        <v>593</v>
      </c>
      <c r="V24" s="109" t="s">
        <v>456</v>
      </c>
      <c r="W24" s="15">
        <f t="shared" si="12"/>
        <v>8.9</v>
      </c>
      <c r="X24" s="48">
        <f t="shared" si="4"/>
        <v>7</v>
      </c>
      <c r="Y24" s="15">
        <f t="shared" si="11"/>
        <v>7.4</v>
      </c>
      <c r="Z24" s="48">
        <f t="shared" si="5"/>
        <v>3</v>
      </c>
      <c r="AA24" s="77">
        <f>SUM(Table351550535374310[[#This Row],[Floor4]],Table351550535374310[[#This Row],[Vault6]])</f>
        <v>16.3</v>
      </c>
      <c r="AB24" s="48">
        <f t="shared" si="5"/>
        <v>5.0000000000000009</v>
      </c>
    </row>
    <row r="25" spans="1:28" ht="16.5" thickBot="1" x14ac:dyDescent="0.3">
      <c r="B25" s="33" t="s">
        <v>10</v>
      </c>
      <c r="C25" s="20">
        <f>SUM(C19:C24)-SMALL(C19:C24,1)-SMALL(C19:C24,2)</f>
        <v>34.400000000000006</v>
      </c>
      <c r="D25" s="20">
        <f>SUM(D19:D24)-SMALL(D19:D24,1)-SMALL(D19:D24,2)</f>
        <v>29.7</v>
      </c>
      <c r="E25" s="21">
        <f>SUM(C25:D25)</f>
        <v>64.100000000000009</v>
      </c>
      <c r="F25" s="9"/>
      <c r="H25" s="33" t="s">
        <v>10</v>
      </c>
      <c r="I25" s="20">
        <f>SUM(I19:I24)-SMALL(I19:I24,1)-SMALL(I19:I24,2)</f>
        <v>29.499999999999996</v>
      </c>
      <c r="J25" s="20">
        <f>SUM(J19:J24)-SMALL(J19:J24,1)-SMALL(J19:J24,2)</f>
        <v>26.2</v>
      </c>
      <c r="K25" s="21">
        <f>SUM(I25:J25)</f>
        <v>55.699999999999996</v>
      </c>
      <c r="L25" s="9"/>
      <c r="N25" s="33" t="s">
        <v>10</v>
      </c>
      <c r="O25" s="20">
        <f>SUM(O19:O24)-SMALL(O19:O24,1)-SMALL(O19:O24,2)</f>
        <v>34.399999999999991</v>
      </c>
      <c r="P25" s="20">
        <f>SUM(P19:P24)-SMALL(P19:P24,1)-SMALL(P19:P24,2)</f>
        <v>28.300000000000004</v>
      </c>
      <c r="Q25" s="21">
        <f>SUM(O25:P25)</f>
        <v>62.699999999999996</v>
      </c>
      <c r="R25" s="9"/>
      <c r="U25" s="17" t="s">
        <v>593</v>
      </c>
      <c r="V25" s="109" t="s">
        <v>604</v>
      </c>
      <c r="W25" s="15">
        <f t="shared" si="12"/>
        <v>8.3000000000000007</v>
      </c>
      <c r="X25" s="48">
        <f t="shared" si="4"/>
        <v>12.999999999999998</v>
      </c>
      <c r="Y25" s="15">
        <f t="shared" si="11"/>
        <v>6.5</v>
      </c>
      <c r="Z25" s="48">
        <f t="shared" si="5"/>
        <v>11.999999999999998</v>
      </c>
      <c r="AA25" s="77">
        <f>SUM(Table351550535374310[[#This Row],[Floor4]],Table351550535374310[[#This Row],[Vault6]])</f>
        <v>14.8</v>
      </c>
      <c r="AB25" s="48">
        <f t="shared" si="5"/>
        <v>18.999999999999996</v>
      </c>
    </row>
    <row r="26" spans="1:28" x14ac:dyDescent="0.25">
      <c r="B26" s="110" t="s">
        <v>107</v>
      </c>
      <c r="D26" s="33"/>
      <c r="E26" s="34"/>
      <c r="H26" s="110" t="s">
        <v>107</v>
      </c>
      <c r="J26" s="33"/>
      <c r="K26" s="34"/>
      <c r="N26" s="110" t="s">
        <v>107</v>
      </c>
      <c r="P26" s="33"/>
      <c r="Q26" s="34"/>
      <c r="U26" s="17" t="s">
        <v>593</v>
      </c>
      <c r="V26" s="109" t="s">
        <v>610</v>
      </c>
      <c r="W26" s="15">
        <f t="shared" si="12"/>
        <v>8.6</v>
      </c>
      <c r="X26" s="48">
        <f t="shared" si="4"/>
        <v>10</v>
      </c>
      <c r="Y26" s="15">
        <f t="shared" si="11"/>
        <v>7.4</v>
      </c>
      <c r="Z26" s="48">
        <f t="shared" si="5"/>
        <v>3</v>
      </c>
      <c r="AA26" s="77">
        <f>SUM(Table351550535374310[[#This Row],[Floor4]],Table351550535374310[[#This Row],[Vault6]])</f>
        <v>16</v>
      </c>
      <c r="AB26" s="48">
        <f t="shared" si="5"/>
        <v>8</v>
      </c>
    </row>
    <row r="27" spans="1:28" x14ac:dyDescent="0.25">
      <c r="U27" s="17" t="s">
        <v>593</v>
      </c>
      <c r="V27" s="109" t="s">
        <v>605</v>
      </c>
      <c r="W27" s="15">
        <f>I19</f>
        <v>7.5</v>
      </c>
      <c r="X27" s="48">
        <f t="shared" si="4"/>
        <v>18.999999999999996</v>
      </c>
      <c r="Y27" s="15">
        <f>J19</f>
        <v>6.7</v>
      </c>
      <c r="Z27" s="48">
        <f t="shared" si="5"/>
        <v>10.000000000000005</v>
      </c>
      <c r="AA27" s="77">
        <f>SUM(Table351550535374310[[#This Row],[Floor4]],Table351550535374310[[#This Row],[Vault6]])</f>
        <v>14.2</v>
      </c>
      <c r="AB27" s="48">
        <f t="shared" si="5"/>
        <v>22.999999999999993</v>
      </c>
    </row>
    <row r="28" spans="1:28" x14ac:dyDescent="0.25">
      <c r="A28" s="266" t="s">
        <v>227</v>
      </c>
      <c r="B28" s="267"/>
      <c r="C28" s="267"/>
      <c r="D28" s="267"/>
      <c r="E28" s="268"/>
      <c r="F28" s="9"/>
      <c r="G28" s="271" t="s">
        <v>702</v>
      </c>
      <c r="H28" s="267"/>
      <c r="I28" s="267"/>
      <c r="J28" s="267"/>
      <c r="K28" s="268"/>
      <c r="L28" s="9"/>
      <c r="M28" s="266" t="s">
        <v>703</v>
      </c>
      <c r="N28" s="267"/>
      <c r="O28" s="267"/>
      <c r="P28" s="267"/>
      <c r="Q28" s="268"/>
      <c r="U28" s="17" t="s">
        <v>593</v>
      </c>
      <c r="V28" s="109" t="s">
        <v>606</v>
      </c>
      <c r="W28" s="15">
        <f t="shared" ref="W28:W31" si="13">I20</f>
        <v>7.2</v>
      </c>
      <c r="X28" s="48">
        <f t="shared" si="4"/>
        <v>21.000000000000011</v>
      </c>
      <c r="Y28" s="15">
        <f>J20</f>
        <v>6.3</v>
      </c>
      <c r="Z28" s="48">
        <f t="shared" si="5"/>
        <v>13.999999999999996</v>
      </c>
      <c r="AA28" s="77">
        <f>SUM(Table351550535374310[[#This Row],[Floor4]],Table351550535374310[[#This Row],[Vault6]])</f>
        <v>13.5</v>
      </c>
      <c r="AB28" s="48">
        <f t="shared" si="5"/>
        <v>26.999999999999993</v>
      </c>
    </row>
    <row r="29" spans="1:28" x14ac:dyDescent="0.25">
      <c r="A29" s="10" t="s">
        <v>1</v>
      </c>
      <c r="B29" s="10" t="s">
        <v>2</v>
      </c>
      <c r="C29" s="10" t="s">
        <v>3</v>
      </c>
      <c r="D29" s="10" t="s">
        <v>4</v>
      </c>
      <c r="E29" s="10" t="s">
        <v>5</v>
      </c>
      <c r="G29" s="10" t="s">
        <v>1</v>
      </c>
      <c r="H29" s="10" t="s">
        <v>2</v>
      </c>
      <c r="I29" s="10" t="s">
        <v>3</v>
      </c>
      <c r="J29" s="10" t="s">
        <v>4</v>
      </c>
      <c r="K29" s="10" t="s">
        <v>5</v>
      </c>
      <c r="M29" s="10" t="s">
        <v>1</v>
      </c>
      <c r="N29" s="10" t="s">
        <v>2</v>
      </c>
      <c r="O29" s="10" t="s">
        <v>3</v>
      </c>
      <c r="P29" s="10" t="s">
        <v>4</v>
      </c>
      <c r="Q29" s="10" t="s">
        <v>5</v>
      </c>
      <c r="U29" s="17" t="s">
        <v>593</v>
      </c>
      <c r="V29" s="109" t="s">
        <v>607</v>
      </c>
      <c r="W29" s="15">
        <f t="shared" si="13"/>
        <v>6.3</v>
      </c>
      <c r="X29" s="48">
        <f t="shared" si="4"/>
        <v>23.000000000000004</v>
      </c>
      <c r="Y29" s="15">
        <f>J21</f>
        <v>6.3</v>
      </c>
      <c r="Z29" s="48">
        <f t="shared" si="5"/>
        <v>13.999999999999996</v>
      </c>
      <c r="AA29" s="77">
        <f>SUM(Table351550535374310[[#This Row],[Floor4]],Table351550535374310[[#This Row],[Vault6]])</f>
        <v>12.6</v>
      </c>
      <c r="AB29" s="48">
        <f t="shared" si="5"/>
        <v>28.999999999999993</v>
      </c>
    </row>
    <row r="30" spans="1:28" x14ac:dyDescent="0.25">
      <c r="A30" s="219">
        <v>386</v>
      </c>
      <c r="B30" s="109" t="s">
        <v>231</v>
      </c>
      <c r="C30" s="14">
        <v>8.9</v>
      </c>
      <c r="D30" s="14">
        <v>7.5</v>
      </c>
      <c r="E30" s="14">
        <f t="shared" ref="E30:E35" si="14">SUM(C30,D30)</f>
        <v>16.399999999999999</v>
      </c>
      <c r="G30" s="219">
        <v>392</v>
      </c>
      <c r="H30" s="109" t="s">
        <v>704</v>
      </c>
      <c r="I30" s="14">
        <v>8.5</v>
      </c>
      <c r="J30" s="14">
        <v>6.8</v>
      </c>
      <c r="K30" s="14">
        <f t="shared" ref="K30:K35" si="15">SUM(I30,J30)</f>
        <v>15.3</v>
      </c>
      <c r="M30" s="219">
        <v>398</v>
      </c>
      <c r="N30" s="109" t="s">
        <v>710</v>
      </c>
      <c r="O30" s="14">
        <v>8.6</v>
      </c>
      <c r="P30" s="14">
        <v>7.4</v>
      </c>
      <c r="Q30" s="14">
        <f t="shared" ref="Q30:Q35" si="16">SUM(O30,P30)</f>
        <v>16</v>
      </c>
      <c r="U30" s="17" t="s">
        <v>593</v>
      </c>
      <c r="V30" s="109" t="s">
        <v>608</v>
      </c>
      <c r="W30" s="15">
        <f t="shared" si="13"/>
        <v>7.5</v>
      </c>
      <c r="X30" s="48">
        <f t="shared" si="4"/>
        <v>18.999999999999996</v>
      </c>
      <c r="Y30" s="15">
        <f>J22</f>
        <v>6.6</v>
      </c>
      <c r="Z30" s="48">
        <f t="shared" si="5"/>
        <v>11.000000000000002</v>
      </c>
      <c r="AA30" s="77">
        <f>SUM(Table351550535374310[[#This Row],[Floor4]],Table351550535374310[[#This Row],[Vault6]])</f>
        <v>14.1</v>
      </c>
      <c r="AB30" s="48">
        <f t="shared" si="5"/>
        <v>23.999999999999993</v>
      </c>
    </row>
    <row r="31" spans="1:28" x14ac:dyDescent="0.25">
      <c r="A31" s="219">
        <v>387</v>
      </c>
      <c r="B31" s="109" t="s">
        <v>661</v>
      </c>
      <c r="C31" s="14">
        <v>8.5</v>
      </c>
      <c r="D31" s="14">
        <v>6.5</v>
      </c>
      <c r="E31" s="14">
        <f t="shared" si="14"/>
        <v>15</v>
      </c>
      <c r="G31" s="219">
        <v>393</v>
      </c>
      <c r="H31" s="109" t="s">
        <v>705</v>
      </c>
      <c r="I31" s="14">
        <v>8.4</v>
      </c>
      <c r="J31" s="14">
        <v>6.8</v>
      </c>
      <c r="K31" s="14">
        <f t="shared" si="15"/>
        <v>15.2</v>
      </c>
      <c r="M31" s="219">
        <v>399</v>
      </c>
      <c r="N31" s="109" t="s">
        <v>711</v>
      </c>
      <c r="O31" s="14">
        <v>9.4</v>
      </c>
      <c r="P31" s="14">
        <v>7.1</v>
      </c>
      <c r="Q31" s="14">
        <f t="shared" si="16"/>
        <v>16.5</v>
      </c>
      <c r="U31" s="17" t="s">
        <v>593</v>
      </c>
      <c r="V31" s="109" t="s">
        <v>609</v>
      </c>
      <c r="W31" s="15">
        <f t="shared" si="13"/>
        <v>7.3</v>
      </c>
      <c r="X31" s="48">
        <f t="shared" si="4"/>
        <v>20</v>
      </c>
      <c r="Y31" s="15">
        <f>J23</f>
        <v>6.6</v>
      </c>
      <c r="Z31" s="48">
        <f t="shared" si="5"/>
        <v>11.000000000000002</v>
      </c>
      <c r="AA31" s="77">
        <f>SUM(Table351550535374310[[#This Row],[Floor4]],Table351550535374310[[#This Row],[Vault6]])</f>
        <v>13.899999999999999</v>
      </c>
      <c r="AB31" s="48">
        <f t="shared" si="5"/>
        <v>24.999999999999993</v>
      </c>
    </row>
    <row r="32" spans="1:28" x14ac:dyDescent="0.25">
      <c r="A32" s="219">
        <v>388</v>
      </c>
      <c r="B32" s="109" t="s">
        <v>662</v>
      </c>
      <c r="C32" s="14">
        <v>8.6</v>
      </c>
      <c r="D32" s="14">
        <v>7.5</v>
      </c>
      <c r="E32" s="14">
        <f t="shared" si="14"/>
        <v>16.100000000000001</v>
      </c>
      <c r="G32" s="219">
        <v>394</v>
      </c>
      <c r="H32" s="109" t="s">
        <v>706</v>
      </c>
      <c r="I32" s="14">
        <v>8.5</v>
      </c>
      <c r="J32" s="14">
        <v>7</v>
      </c>
      <c r="K32" s="14">
        <f t="shared" si="15"/>
        <v>15.5</v>
      </c>
      <c r="M32" s="219">
        <v>400</v>
      </c>
      <c r="N32" s="109" t="s">
        <v>712</v>
      </c>
      <c r="O32" s="14">
        <v>9.3000000000000007</v>
      </c>
      <c r="P32" s="14">
        <v>7.3</v>
      </c>
      <c r="Q32" s="14">
        <f t="shared" si="16"/>
        <v>16.600000000000001</v>
      </c>
      <c r="U32" s="17" t="s">
        <v>257</v>
      </c>
      <c r="V32" s="109" t="s">
        <v>269</v>
      </c>
      <c r="W32" s="15">
        <f>O19</f>
        <v>9</v>
      </c>
      <c r="X32" s="48">
        <f t="shared" si="4"/>
        <v>6</v>
      </c>
      <c r="Y32" s="15">
        <f>P19</f>
        <v>7.5</v>
      </c>
      <c r="Z32" s="48">
        <f t="shared" si="5"/>
        <v>2</v>
      </c>
      <c r="AA32" s="77">
        <f>SUM(Table351550535374310[[#This Row],[Floor4]],Table351550535374310[[#This Row],[Vault6]])</f>
        <v>16.5</v>
      </c>
      <c r="AB32" s="48">
        <f t="shared" si="5"/>
        <v>3</v>
      </c>
    </row>
    <row r="33" spans="1:28" x14ac:dyDescent="0.25">
      <c r="A33" s="219">
        <v>389</v>
      </c>
      <c r="B33" s="109" t="s">
        <v>663</v>
      </c>
      <c r="C33" s="14">
        <v>8.9</v>
      </c>
      <c r="D33" s="14">
        <v>7.6</v>
      </c>
      <c r="E33" s="14">
        <f t="shared" si="14"/>
        <v>16.5</v>
      </c>
      <c r="G33" s="219">
        <v>395</v>
      </c>
      <c r="H33" s="109" t="s">
        <v>707</v>
      </c>
      <c r="I33" s="14">
        <v>8.6</v>
      </c>
      <c r="J33" s="14">
        <v>6.9</v>
      </c>
      <c r="K33" s="14">
        <f t="shared" si="15"/>
        <v>15.5</v>
      </c>
      <c r="M33" s="219">
        <v>401</v>
      </c>
      <c r="N33" s="109" t="s">
        <v>329</v>
      </c>
      <c r="O33" s="14">
        <v>8</v>
      </c>
      <c r="P33" s="14">
        <v>7.1</v>
      </c>
      <c r="Q33" s="14">
        <f t="shared" si="16"/>
        <v>15.1</v>
      </c>
      <c r="U33" s="17" t="s">
        <v>257</v>
      </c>
      <c r="V33" s="109" t="s">
        <v>618</v>
      </c>
      <c r="W33" s="15">
        <f t="shared" ref="W33:W36" si="17">O20</f>
        <v>8.6999999999999993</v>
      </c>
      <c r="X33" s="48">
        <f t="shared" si="4"/>
        <v>9</v>
      </c>
      <c r="Y33" s="15">
        <f>P20</f>
        <v>6.8</v>
      </c>
      <c r="Z33" s="48">
        <f t="shared" si="5"/>
        <v>9.0000000000000018</v>
      </c>
      <c r="AA33" s="77">
        <f>SUM(Table351550535374310[[#This Row],[Floor4]],Table351550535374310[[#This Row],[Vault6]])</f>
        <v>15.5</v>
      </c>
      <c r="AB33" s="48">
        <f t="shared" si="5"/>
        <v>12.999999999999998</v>
      </c>
    </row>
    <row r="34" spans="1:28" x14ac:dyDescent="0.25">
      <c r="A34" s="219">
        <v>390</v>
      </c>
      <c r="B34" s="109" t="s">
        <v>228</v>
      </c>
      <c r="C34" s="14">
        <v>9</v>
      </c>
      <c r="D34" s="14">
        <v>7.3</v>
      </c>
      <c r="E34" s="14">
        <f t="shared" si="14"/>
        <v>16.3</v>
      </c>
      <c r="G34" s="219">
        <v>396</v>
      </c>
      <c r="H34" s="109" t="s">
        <v>708</v>
      </c>
      <c r="I34" s="14">
        <v>5.9</v>
      </c>
      <c r="J34" s="14">
        <v>6.4</v>
      </c>
      <c r="K34" s="14">
        <f t="shared" si="15"/>
        <v>12.3</v>
      </c>
      <c r="M34" s="219">
        <v>402</v>
      </c>
      <c r="N34" s="109" t="s">
        <v>328</v>
      </c>
      <c r="O34" s="14">
        <v>9</v>
      </c>
      <c r="P34" s="14">
        <v>7.6</v>
      </c>
      <c r="Q34" s="14">
        <f t="shared" si="16"/>
        <v>16.600000000000001</v>
      </c>
      <c r="U34" s="17" t="s">
        <v>257</v>
      </c>
      <c r="V34" s="109" t="s">
        <v>270</v>
      </c>
      <c r="W34" s="15">
        <f t="shared" si="17"/>
        <v>8.4</v>
      </c>
      <c r="X34" s="48">
        <f t="shared" si="4"/>
        <v>11.999999999999998</v>
      </c>
      <c r="Y34" s="15">
        <f>P21</f>
        <v>7.3</v>
      </c>
      <c r="Z34" s="48">
        <f t="shared" si="5"/>
        <v>3.9999999999999996</v>
      </c>
      <c r="AA34" s="77">
        <f>SUM(Table351550535374310[[#This Row],[Floor4]],Table351550535374310[[#This Row],[Vault6]])</f>
        <v>15.7</v>
      </c>
      <c r="AB34" s="48">
        <f t="shared" si="5"/>
        <v>11</v>
      </c>
    </row>
    <row r="35" spans="1:28" ht="16.5" thickBot="1" x14ac:dyDescent="0.3">
      <c r="A35" s="219">
        <v>391</v>
      </c>
      <c r="B35" s="109" t="s">
        <v>664</v>
      </c>
      <c r="C35" s="14">
        <v>9</v>
      </c>
      <c r="D35" s="14">
        <v>7.3</v>
      </c>
      <c r="E35" s="18">
        <f t="shared" si="14"/>
        <v>16.3</v>
      </c>
      <c r="F35" s="9"/>
      <c r="G35" s="219">
        <v>397</v>
      </c>
      <c r="H35" s="109" t="s">
        <v>709</v>
      </c>
      <c r="I35" s="14">
        <v>8.3000000000000007</v>
      </c>
      <c r="J35" s="14">
        <v>6.7</v>
      </c>
      <c r="K35" s="18">
        <f t="shared" si="15"/>
        <v>15</v>
      </c>
      <c r="L35" s="9"/>
      <c r="M35" s="219">
        <v>403</v>
      </c>
      <c r="N35" s="109" t="s">
        <v>713</v>
      </c>
      <c r="O35" s="14">
        <v>8.4</v>
      </c>
      <c r="P35" s="14">
        <v>6.1</v>
      </c>
      <c r="Q35" s="18">
        <f t="shared" si="16"/>
        <v>14.5</v>
      </c>
      <c r="R35" s="9"/>
      <c r="U35" s="17" t="s">
        <v>257</v>
      </c>
      <c r="V35" s="109" t="s">
        <v>271</v>
      </c>
      <c r="W35" s="15">
        <f t="shared" si="17"/>
        <v>8.1999999999999993</v>
      </c>
      <c r="X35" s="48">
        <f t="shared" si="4"/>
        <v>13.999999999999996</v>
      </c>
      <c r="Y35" s="15">
        <f>P22</f>
        <v>6.5</v>
      </c>
      <c r="Z35" s="48">
        <f t="shared" si="5"/>
        <v>11.999999999999998</v>
      </c>
      <c r="AA35" s="77">
        <f>SUM(Table351550535374310[[#This Row],[Floor4]],Table351550535374310[[#This Row],[Vault6]])</f>
        <v>14.7</v>
      </c>
      <c r="AB35" s="48">
        <f t="shared" si="5"/>
        <v>19.999999999999996</v>
      </c>
    </row>
    <row r="36" spans="1:28" ht="16.5" thickBot="1" x14ac:dyDescent="0.3">
      <c r="B36" s="33" t="s">
        <v>10</v>
      </c>
      <c r="C36" s="20">
        <f>SUM(C30:C35)-SMALL(C30:C35,1)-SMALL(C30:C35,2)</f>
        <v>35.799999999999997</v>
      </c>
      <c r="D36" s="20">
        <f>SUM(D30:D35)-SMALL(D30:D35,1)-SMALL(D30:D35,2)</f>
        <v>29.899999999999995</v>
      </c>
      <c r="E36" s="21">
        <f>SUM(C36:D36)</f>
        <v>65.699999999999989</v>
      </c>
      <c r="F36" s="9"/>
      <c r="H36" s="33" t="s">
        <v>10</v>
      </c>
      <c r="I36" s="20">
        <f>SUM(I30:I35)-SMALL(I30:I35,1)-SMALL(I30:I35,2)</f>
        <v>34</v>
      </c>
      <c r="J36" s="20">
        <f>SUM(J30:J35)-SMALL(J30:J35,1)-SMALL(J30:J35,2)</f>
        <v>27.500000000000004</v>
      </c>
      <c r="K36" s="21">
        <f>SUM(I36:J36)</f>
        <v>61.5</v>
      </c>
      <c r="L36" s="9"/>
      <c r="N36" s="33" t="s">
        <v>10</v>
      </c>
      <c r="O36" s="20">
        <f>SUM(O30:O35)-SMALL(O30:O35,1)-SMALL(O30:O35,2)</f>
        <v>36.299999999999997</v>
      </c>
      <c r="P36" s="20">
        <f>SUM(P30:P35)-SMALL(P30:P35,1)-SMALL(P30:P35,2)</f>
        <v>29.4</v>
      </c>
      <c r="Q36" s="21">
        <f>SUM(O36:P36)</f>
        <v>65.699999999999989</v>
      </c>
      <c r="R36" s="9"/>
      <c r="U36" s="17" t="s">
        <v>257</v>
      </c>
      <c r="V36" s="109" t="s">
        <v>619</v>
      </c>
      <c r="W36" s="15">
        <f t="shared" si="17"/>
        <v>8.3000000000000007</v>
      </c>
      <c r="X36" s="48">
        <f t="shared" si="4"/>
        <v>12.999999999999998</v>
      </c>
      <c r="Y36" s="15">
        <f>P23</f>
        <v>6.7</v>
      </c>
      <c r="Z36" s="48">
        <f t="shared" si="5"/>
        <v>10.000000000000005</v>
      </c>
      <c r="AA36" s="77">
        <f>SUM(Table351550535374310[[#This Row],[Floor4]],Table351550535374310[[#This Row],[Vault6]])</f>
        <v>15</v>
      </c>
      <c r="AB36" s="48">
        <f t="shared" si="5"/>
        <v>17.999999999999996</v>
      </c>
    </row>
    <row r="37" spans="1:28" x14ac:dyDescent="0.25">
      <c r="B37" s="110" t="s">
        <v>107</v>
      </c>
      <c r="D37" s="33"/>
      <c r="E37" s="34"/>
      <c r="H37" s="110" t="s">
        <v>107</v>
      </c>
      <c r="J37" s="33"/>
      <c r="K37" s="34"/>
      <c r="N37" s="110" t="s">
        <v>107</v>
      </c>
      <c r="P37" s="33"/>
      <c r="Q37" s="34"/>
      <c r="U37" s="17" t="s">
        <v>645</v>
      </c>
      <c r="V37" s="109" t="s">
        <v>231</v>
      </c>
      <c r="W37" s="15">
        <f>C30</f>
        <v>8.9</v>
      </c>
      <c r="X37" s="48">
        <f t="shared" si="4"/>
        <v>7</v>
      </c>
      <c r="Y37" s="15">
        <f t="shared" ref="Y37:Y42" si="18">D30</f>
        <v>7.5</v>
      </c>
      <c r="Z37" s="48">
        <f t="shared" si="5"/>
        <v>2</v>
      </c>
      <c r="AA37" s="77">
        <f>SUM(Table351550535374310[[#This Row],[Floor4]],Table351550535374310[[#This Row],[Vault6]])</f>
        <v>16.399999999999999</v>
      </c>
      <c r="AB37" s="48">
        <f t="shared" si="5"/>
        <v>4</v>
      </c>
    </row>
    <row r="38" spans="1:28" x14ac:dyDescent="0.25">
      <c r="U38" s="17" t="s">
        <v>645</v>
      </c>
      <c r="V38" s="109" t="s">
        <v>661</v>
      </c>
      <c r="W38" s="15">
        <f t="shared" ref="W38:W42" si="19">C31</f>
        <v>8.5</v>
      </c>
      <c r="X38" s="48">
        <f t="shared" si="4"/>
        <v>11</v>
      </c>
      <c r="Y38" s="15">
        <f t="shared" si="18"/>
        <v>6.5</v>
      </c>
      <c r="Z38" s="48">
        <f t="shared" si="5"/>
        <v>11.999999999999998</v>
      </c>
      <c r="AA38" s="77">
        <f>SUM(Table351550535374310[[#This Row],[Floor4]],Table351550535374310[[#This Row],[Vault6]])</f>
        <v>15</v>
      </c>
      <c r="AB38" s="48">
        <f t="shared" si="5"/>
        <v>17.999999999999996</v>
      </c>
    </row>
    <row r="39" spans="1:28" x14ac:dyDescent="0.25">
      <c r="A39" s="266" t="s">
        <v>733</v>
      </c>
      <c r="B39" s="267"/>
      <c r="C39" s="267"/>
      <c r="D39" s="267"/>
      <c r="E39" s="268"/>
      <c r="F39" s="9"/>
      <c r="G39" s="266" t="s">
        <v>745</v>
      </c>
      <c r="H39" s="267"/>
      <c r="I39" s="267"/>
      <c r="J39" s="267"/>
      <c r="K39" s="268"/>
      <c r="L39" s="9"/>
      <c r="M39" s="266" t="s">
        <v>336</v>
      </c>
      <c r="N39" s="267"/>
      <c r="O39" s="267"/>
      <c r="P39" s="267"/>
      <c r="Q39" s="268"/>
      <c r="U39" s="17" t="s">
        <v>645</v>
      </c>
      <c r="V39" s="109" t="s">
        <v>662</v>
      </c>
      <c r="W39" s="15">
        <f t="shared" si="19"/>
        <v>8.6</v>
      </c>
      <c r="X39" s="48">
        <f t="shared" si="4"/>
        <v>10</v>
      </c>
      <c r="Y39" s="15">
        <f t="shared" si="18"/>
        <v>7.5</v>
      </c>
      <c r="Z39" s="48">
        <f t="shared" si="5"/>
        <v>2</v>
      </c>
      <c r="AA39" s="77">
        <f>SUM(Table351550535374310[[#This Row],[Floor4]],Table351550535374310[[#This Row],[Vault6]])</f>
        <v>16.100000000000001</v>
      </c>
      <c r="AB39" s="48">
        <f t="shared" si="5"/>
        <v>7.0000000000000009</v>
      </c>
    </row>
    <row r="40" spans="1:28" x14ac:dyDescent="0.25">
      <c r="A40" s="10" t="s">
        <v>1</v>
      </c>
      <c r="B40" s="10" t="s">
        <v>2</v>
      </c>
      <c r="C40" s="10" t="s">
        <v>3</v>
      </c>
      <c r="D40" s="10" t="s">
        <v>4</v>
      </c>
      <c r="E40" s="10" t="s">
        <v>5</v>
      </c>
      <c r="G40" s="10" t="s">
        <v>1</v>
      </c>
      <c r="H40" s="10" t="s">
        <v>2</v>
      </c>
      <c r="I40" s="10" t="s">
        <v>3</v>
      </c>
      <c r="J40" s="10" t="s">
        <v>4</v>
      </c>
      <c r="K40" s="10" t="s">
        <v>5</v>
      </c>
      <c r="M40" s="10" t="s">
        <v>1</v>
      </c>
      <c r="N40" s="10" t="s">
        <v>2</v>
      </c>
      <c r="O40" s="10" t="s">
        <v>3</v>
      </c>
      <c r="P40" s="10" t="s">
        <v>4</v>
      </c>
      <c r="Q40" s="10" t="s">
        <v>5</v>
      </c>
      <c r="U40" s="17" t="s">
        <v>645</v>
      </c>
      <c r="V40" s="109" t="s">
        <v>663</v>
      </c>
      <c r="W40" s="15">
        <f t="shared" si="19"/>
        <v>8.9</v>
      </c>
      <c r="X40" s="48">
        <f t="shared" si="4"/>
        <v>7</v>
      </c>
      <c r="Y40" s="15">
        <f t="shared" si="18"/>
        <v>7.6</v>
      </c>
      <c r="Z40" s="48">
        <f t="shared" si="5"/>
        <v>1</v>
      </c>
      <c r="AA40" s="77">
        <f>SUM(Table351550535374310[[#This Row],[Floor4]],Table351550535374310[[#This Row],[Vault6]])</f>
        <v>16.5</v>
      </c>
      <c r="AB40" s="48">
        <f t="shared" si="5"/>
        <v>3</v>
      </c>
    </row>
    <row r="41" spans="1:28" x14ac:dyDescent="0.25">
      <c r="A41" s="219">
        <v>404</v>
      </c>
      <c r="B41" s="109" t="s">
        <v>734</v>
      </c>
      <c r="C41" s="14">
        <v>9</v>
      </c>
      <c r="D41" s="14">
        <v>7.3</v>
      </c>
      <c r="E41" s="14">
        <f t="shared" ref="E41:E46" si="20">SUM(C41,D41)</f>
        <v>16.3</v>
      </c>
      <c r="G41" s="219">
        <v>410</v>
      </c>
      <c r="H41" s="109" t="s">
        <v>751</v>
      </c>
      <c r="I41" s="14">
        <v>0</v>
      </c>
      <c r="J41" s="14">
        <v>0</v>
      </c>
      <c r="K41" s="14">
        <f t="shared" ref="K41:K46" si="21">SUM(I41,J41)</f>
        <v>0</v>
      </c>
      <c r="M41" s="219">
        <v>416</v>
      </c>
      <c r="N41" s="109" t="s">
        <v>796</v>
      </c>
      <c r="O41" s="14">
        <v>8</v>
      </c>
      <c r="P41" s="14">
        <v>7.4</v>
      </c>
      <c r="Q41" s="14">
        <f t="shared" ref="Q41:Q46" si="22">SUM(O41,P41)</f>
        <v>15.4</v>
      </c>
      <c r="U41" s="17" t="s">
        <v>645</v>
      </c>
      <c r="V41" s="109" t="s">
        <v>228</v>
      </c>
      <c r="W41" s="15">
        <f t="shared" si="19"/>
        <v>9</v>
      </c>
      <c r="X41" s="48">
        <f t="shared" si="4"/>
        <v>6</v>
      </c>
      <c r="Y41" s="15">
        <f t="shared" si="18"/>
        <v>7.3</v>
      </c>
      <c r="Z41" s="48">
        <f t="shared" si="5"/>
        <v>3.9999999999999996</v>
      </c>
      <c r="AA41" s="77">
        <f>SUM(Table351550535374310[[#This Row],[Floor4]],Table351550535374310[[#This Row],[Vault6]])</f>
        <v>16.3</v>
      </c>
      <c r="AB41" s="48">
        <f t="shared" si="5"/>
        <v>5.0000000000000009</v>
      </c>
    </row>
    <row r="42" spans="1:28" x14ac:dyDescent="0.25">
      <c r="A42" s="219">
        <v>405</v>
      </c>
      <c r="B42" s="109" t="s">
        <v>735</v>
      </c>
      <c r="C42" s="14">
        <v>0</v>
      </c>
      <c r="D42" s="14">
        <v>0</v>
      </c>
      <c r="E42" s="14">
        <f t="shared" si="20"/>
        <v>0</v>
      </c>
      <c r="G42" s="219">
        <v>411</v>
      </c>
      <c r="H42" s="109" t="s">
        <v>752</v>
      </c>
      <c r="I42" s="14">
        <v>0</v>
      </c>
      <c r="J42" s="14">
        <v>0</v>
      </c>
      <c r="K42" s="14">
        <f t="shared" si="21"/>
        <v>0</v>
      </c>
      <c r="M42" s="219">
        <v>417</v>
      </c>
      <c r="N42" s="109" t="s">
        <v>342</v>
      </c>
      <c r="O42" s="14">
        <v>8.6</v>
      </c>
      <c r="P42" s="14">
        <v>7.3</v>
      </c>
      <c r="Q42" s="14">
        <f t="shared" si="22"/>
        <v>15.899999999999999</v>
      </c>
      <c r="U42" s="17" t="s">
        <v>645</v>
      </c>
      <c r="V42" s="109" t="s">
        <v>664</v>
      </c>
      <c r="W42" s="15">
        <f t="shared" si="19"/>
        <v>9</v>
      </c>
      <c r="X42" s="48">
        <f t="shared" si="4"/>
        <v>6</v>
      </c>
      <c r="Y42" s="15">
        <f t="shared" si="18"/>
        <v>7.3</v>
      </c>
      <c r="Z42" s="48">
        <f t="shared" si="5"/>
        <v>3.9999999999999996</v>
      </c>
      <c r="AA42" s="77">
        <f>SUM(Table351550535374310[[#This Row],[Floor4]],Table351550535374310[[#This Row],[Vault6]])</f>
        <v>16.3</v>
      </c>
      <c r="AB42" s="48">
        <f t="shared" si="5"/>
        <v>5.0000000000000009</v>
      </c>
    </row>
    <row r="43" spans="1:28" x14ac:dyDescent="0.25">
      <c r="A43" s="219">
        <v>406</v>
      </c>
      <c r="B43" s="109" t="s">
        <v>736</v>
      </c>
      <c r="C43" s="14">
        <v>9.1999999999999993</v>
      </c>
      <c r="D43" s="14">
        <v>7.2</v>
      </c>
      <c r="E43" s="14">
        <f t="shared" si="20"/>
        <v>16.399999999999999</v>
      </c>
      <c r="G43" s="219">
        <v>412</v>
      </c>
      <c r="H43" s="109" t="s">
        <v>753</v>
      </c>
      <c r="I43" s="14">
        <v>8.6</v>
      </c>
      <c r="J43" s="14">
        <v>6.9</v>
      </c>
      <c r="K43" s="14">
        <f t="shared" si="21"/>
        <v>15.5</v>
      </c>
      <c r="M43" s="219">
        <v>418</v>
      </c>
      <c r="N43" s="109" t="s">
        <v>797</v>
      </c>
      <c r="O43" s="14">
        <v>8.5</v>
      </c>
      <c r="P43" s="14">
        <v>7.2</v>
      </c>
      <c r="Q43" s="14">
        <f t="shared" si="22"/>
        <v>15.7</v>
      </c>
      <c r="U43" s="17" t="s">
        <v>85</v>
      </c>
      <c r="V43" s="109" t="s">
        <v>704</v>
      </c>
      <c r="W43" s="15">
        <f>I30</f>
        <v>8.5</v>
      </c>
      <c r="X43" s="48">
        <f t="shared" si="4"/>
        <v>11</v>
      </c>
      <c r="Y43" s="15">
        <f t="shared" ref="Y43:Y48" si="23">J30</f>
        <v>6.8</v>
      </c>
      <c r="Z43" s="48">
        <f t="shared" si="5"/>
        <v>9.0000000000000018</v>
      </c>
      <c r="AA43" s="77">
        <f>SUM(Table351550535374310[[#This Row],[Floor4]],Table351550535374310[[#This Row],[Vault6]])</f>
        <v>15.3</v>
      </c>
      <c r="AB43" s="48">
        <f t="shared" si="5"/>
        <v>14.999999999999998</v>
      </c>
    </row>
    <row r="44" spans="1:28" x14ac:dyDescent="0.25">
      <c r="A44" s="219">
        <v>407</v>
      </c>
      <c r="B44" s="109" t="s">
        <v>737</v>
      </c>
      <c r="C44" s="14">
        <v>9.8000000000000007</v>
      </c>
      <c r="D44" s="14">
        <v>7.5</v>
      </c>
      <c r="E44" s="14">
        <f t="shared" si="20"/>
        <v>17.3</v>
      </c>
      <c r="G44" s="219">
        <v>413</v>
      </c>
      <c r="H44" s="109" t="s">
        <v>754</v>
      </c>
      <c r="I44" s="14">
        <v>7.9</v>
      </c>
      <c r="J44" s="14">
        <v>6.9</v>
      </c>
      <c r="K44" s="14">
        <f t="shared" si="21"/>
        <v>14.8</v>
      </c>
      <c r="M44" s="219">
        <v>419</v>
      </c>
      <c r="N44" s="109" t="s">
        <v>798</v>
      </c>
      <c r="O44" s="14">
        <v>8.4</v>
      </c>
      <c r="P44" s="14">
        <v>7.2</v>
      </c>
      <c r="Q44" s="14">
        <f t="shared" si="22"/>
        <v>15.600000000000001</v>
      </c>
      <c r="U44" s="17" t="s">
        <v>85</v>
      </c>
      <c r="V44" s="109" t="s">
        <v>705</v>
      </c>
      <c r="W44" s="15">
        <f t="shared" ref="W44:W48" si="24">I31</f>
        <v>8.4</v>
      </c>
      <c r="X44" s="48">
        <f t="shared" si="4"/>
        <v>11.999999999999998</v>
      </c>
      <c r="Y44" s="15">
        <f t="shared" si="23"/>
        <v>6.8</v>
      </c>
      <c r="Z44" s="48">
        <f t="shared" si="5"/>
        <v>9.0000000000000018</v>
      </c>
      <c r="AA44" s="77">
        <f>SUM(Table351550535374310[[#This Row],[Floor4]],Table351550535374310[[#This Row],[Vault6]])</f>
        <v>15.2</v>
      </c>
      <c r="AB44" s="48">
        <f t="shared" si="5"/>
        <v>15.999999999999996</v>
      </c>
    </row>
    <row r="45" spans="1:28" x14ac:dyDescent="0.25">
      <c r="A45" s="219">
        <v>408</v>
      </c>
      <c r="B45" s="109" t="s">
        <v>738</v>
      </c>
      <c r="C45" s="14">
        <v>8.6</v>
      </c>
      <c r="D45" s="14">
        <v>7.4</v>
      </c>
      <c r="E45" s="14">
        <f t="shared" si="20"/>
        <v>16</v>
      </c>
      <c r="G45" s="219">
        <v>414</v>
      </c>
      <c r="H45" s="109" t="s">
        <v>755</v>
      </c>
      <c r="I45" s="14">
        <v>8.6999999999999993</v>
      </c>
      <c r="J45" s="14">
        <v>7.2</v>
      </c>
      <c r="K45" s="14">
        <f t="shared" si="21"/>
        <v>15.899999999999999</v>
      </c>
      <c r="M45" s="219">
        <v>420</v>
      </c>
      <c r="N45" s="109" t="s">
        <v>799</v>
      </c>
      <c r="O45" s="14">
        <v>6.9</v>
      </c>
      <c r="P45" s="14">
        <v>6.5</v>
      </c>
      <c r="Q45" s="14">
        <f t="shared" si="22"/>
        <v>13.4</v>
      </c>
      <c r="U45" s="17" t="s">
        <v>85</v>
      </c>
      <c r="V45" s="109" t="s">
        <v>706</v>
      </c>
      <c r="W45" s="15">
        <f t="shared" si="24"/>
        <v>8.5</v>
      </c>
      <c r="X45" s="48">
        <f t="shared" si="4"/>
        <v>11</v>
      </c>
      <c r="Y45" s="15">
        <f t="shared" si="23"/>
        <v>7</v>
      </c>
      <c r="Z45" s="48">
        <f t="shared" si="5"/>
        <v>7.0000000000000009</v>
      </c>
      <c r="AA45" s="77">
        <f>SUM(Table351550535374310[[#This Row],[Floor4]],Table351550535374310[[#This Row],[Vault6]])</f>
        <v>15.5</v>
      </c>
      <c r="AB45" s="48">
        <f t="shared" si="5"/>
        <v>12.999999999999998</v>
      </c>
    </row>
    <row r="46" spans="1:28" ht="16.5" thickBot="1" x14ac:dyDescent="0.3">
      <c r="A46" s="219">
        <v>409</v>
      </c>
      <c r="B46" s="113"/>
      <c r="C46" s="14">
        <v>0</v>
      </c>
      <c r="D46" s="14">
        <v>0</v>
      </c>
      <c r="E46" s="18">
        <f t="shared" si="20"/>
        <v>0</v>
      </c>
      <c r="F46" s="9"/>
      <c r="G46" s="219">
        <v>415</v>
      </c>
      <c r="H46" s="116" t="s">
        <v>756</v>
      </c>
      <c r="I46" s="14">
        <v>8.5</v>
      </c>
      <c r="J46" s="14">
        <v>7.1</v>
      </c>
      <c r="K46" s="18">
        <f t="shared" si="21"/>
        <v>15.6</v>
      </c>
      <c r="L46" s="9"/>
      <c r="M46" s="219">
        <v>421</v>
      </c>
      <c r="N46" s="113"/>
      <c r="O46" s="14">
        <v>0</v>
      </c>
      <c r="P46" s="14">
        <v>0</v>
      </c>
      <c r="Q46" s="18">
        <f t="shared" si="22"/>
        <v>0</v>
      </c>
      <c r="R46" s="9"/>
      <c r="U46" s="17" t="s">
        <v>85</v>
      </c>
      <c r="V46" s="109" t="s">
        <v>707</v>
      </c>
      <c r="W46" s="15">
        <f t="shared" si="24"/>
        <v>8.6</v>
      </c>
      <c r="X46" s="48">
        <f t="shared" si="4"/>
        <v>10</v>
      </c>
      <c r="Y46" s="15">
        <f t="shared" si="23"/>
        <v>6.9</v>
      </c>
      <c r="Z46" s="48">
        <f t="shared" si="5"/>
        <v>8.0000000000000036</v>
      </c>
      <c r="AA46" s="77">
        <f>SUM(Table351550535374310[[#This Row],[Floor4]],Table351550535374310[[#This Row],[Vault6]])</f>
        <v>15.5</v>
      </c>
      <c r="AB46" s="48">
        <f t="shared" si="5"/>
        <v>12.999999999999998</v>
      </c>
    </row>
    <row r="47" spans="1:28" ht="16.5" thickBot="1" x14ac:dyDescent="0.3">
      <c r="B47" s="33" t="s">
        <v>10</v>
      </c>
      <c r="C47" s="20">
        <f>SUM(C41:C46)-SMALL(C41:C46,1)-SMALL(C41:C46,2)</f>
        <v>36.6</v>
      </c>
      <c r="D47" s="20">
        <f>SUM(D41:D46)-SMALL(D41:D46,1)-SMALL(D41:D46,2)</f>
        <v>29.4</v>
      </c>
      <c r="E47" s="21">
        <f>SUM(C47:D47)</f>
        <v>66</v>
      </c>
      <c r="F47" s="9"/>
      <c r="H47" s="33" t="s">
        <v>10</v>
      </c>
      <c r="I47" s="20">
        <f>SUM(I41:I46)-SMALL(I41:I46,1)-SMALL(I41:I46,2)</f>
        <v>33.700000000000003</v>
      </c>
      <c r="J47" s="20">
        <f>SUM(J41:J46)-SMALL(J41:J46,1)-SMALL(J41:J46,2)</f>
        <v>28.1</v>
      </c>
      <c r="K47" s="21">
        <f>SUM(I47:J47)</f>
        <v>61.800000000000004</v>
      </c>
      <c r="L47" s="9"/>
      <c r="N47" s="33" t="s">
        <v>10</v>
      </c>
      <c r="O47" s="20">
        <f>SUM(O41:O46)-SMALL(O41:O46,1)-SMALL(O41:O46,2)</f>
        <v>33.5</v>
      </c>
      <c r="P47" s="20">
        <f>SUM(P41:P46)-SMALL(P41:P46,1)-SMALL(P41:P46,2)</f>
        <v>29.099999999999994</v>
      </c>
      <c r="Q47" s="21">
        <f>SUM(O47:P47)</f>
        <v>62.599999999999994</v>
      </c>
      <c r="R47" s="9"/>
      <c r="U47" s="17" t="s">
        <v>85</v>
      </c>
      <c r="V47" s="109" t="s">
        <v>708</v>
      </c>
      <c r="W47" s="15">
        <f t="shared" si="24"/>
        <v>5.9</v>
      </c>
      <c r="X47" s="48">
        <f t="shared" si="4"/>
        <v>24.000000000000004</v>
      </c>
      <c r="Y47" s="15">
        <f t="shared" si="23"/>
        <v>6.4</v>
      </c>
      <c r="Z47" s="48">
        <f t="shared" si="5"/>
        <v>12.999999999999996</v>
      </c>
      <c r="AA47" s="77">
        <f>SUM(Table351550535374310[[#This Row],[Floor4]],Table351550535374310[[#This Row],[Vault6]])</f>
        <v>12.3</v>
      </c>
      <c r="AB47" s="48">
        <f t="shared" si="5"/>
        <v>29.999999999999993</v>
      </c>
    </row>
    <row r="48" spans="1:28" x14ac:dyDescent="0.25">
      <c r="B48" s="110" t="s">
        <v>107</v>
      </c>
      <c r="D48" s="33"/>
      <c r="E48" s="34"/>
      <c r="H48" s="110" t="s">
        <v>107</v>
      </c>
      <c r="J48" s="33"/>
      <c r="K48" s="34"/>
      <c r="N48" s="110" t="s">
        <v>107</v>
      </c>
      <c r="P48" s="33"/>
      <c r="Q48" s="34"/>
      <c r="U48" s="17" t="s">
        <v>85</v>
      </c>
      <c r="V48" s="109" t="s">
        <v>709</v>
      </c>
      <c r="W48" s="15">
        <f t="shared" si="24"/>
        <v>8.3000000000000007</v>
      </c>
      <c r="X48" s="48">
        <f t="shared" si="4"/>
        <v>12.999999999999998</v>
      </c>
      <c r="Y48" s="15">
        <f t="shared" si="23"/>
        <v>6.7</v>
      </c>
      <c r="Z48" s="48">
        <f t="shared" si="5"/>
        <v>10.000000000000005</v>
      </c>
      <c r="AA48" s="77">
        <f>SUM(Table351550535374310[[#This Row],[Floor4]],Table351550535374310[[#This Row],[Vault6]])</f>
        <v>15</v>
      </c>
      <c r="AB48" s="48">
        <f t="shared" si="5"/>
        <v>17.999999999999996</v>
      </c>
    </row>
    <row r="49" spans="1:28" x14ac:dyDescent="0.25">
      <c r="U49" s="17" t="s">
        <v>85</v>
      </c>
      <c r="V49" s="109" t="s">
        <v>710</v>
      </c>
      <c r="W49" s="15">
        <f>O30</f>
        <v>8.6</v>
      </c>
      <c r="X49" s="48">
        <f t="shared" si="4"/>
        <v>10</v>
      </c>
      <c r="Y49" s="15">
        <f t="shared" ref="Y49:Y54" si="25">P30</f>
        <v>7.4</v>
      </c>
      <c r="Z49" s="48">
        <f t="shared" si="5"/>
        <v>3</v>
      </c>
      <c r="AA49" s="77">
        <f>SUM(Table351550535374310[[#This Row],[Floor4]],Table351550535374310[[#This Row],[Vault6]])</f>
        <v>16</v>
      </c>
      <c r="AB49" s="48">
        <f t="shared" si="5"/>
        <v>8</v>
      </c>
    </row>
    <row r="50" spans="1:28" x14ac:dyDescent="0.25">
      <c r="A50" s="266" t="s">
        <v>857</v>
      </c>
      <c r="B50" s="267"/>
      <c r="C50" s="267"/>
      <c r="D50" s="267"/>
      <c r="E50" s="268"/>
      <c r="F50" s="9"/>
      <c r="G50" s="266" t="s">
        <v>978</v>
      </c>
      <c r="H50" s="267"/>
      <c r="I50" s="267"/>
      <c r="J50" s="267"/>
      <c r="K50" s="268"/>
      <c r="N50" s="47" t="s">
        <v>13</v>
      </c>
      <c r="O50" s="51" t="s">
        <v>5</v>
      </c>
      <c r="P50" s="52" t="s">
        <v>11</v>
      </c>
      <c r="U50" s="17" t="s">
        <v>85</v>
      </c>
      <c r="V50" s="109" t="s">
        <v>711</v>
      </c>
      <c r="W50" s="15">
        <f t="shared" ref="W50:W54" si="26">O31</f>
        <v>9.4</v>
      </c>
      <c r="X50" s="48">
        <f t="shared" si="4"/>
        <v>2</v>
      </c>
      <c r="Y50" s="15">
        <f t="shared" si="25"/>
        <v>7.1</v>
      </c>
      <c r="Z50" s="48">
        <f t="shared" si="5"/>
        <v>5.9999999999999991</v>
      </c>
      <c r="AA50" s="77">
        <f>SUM(Table351550535374310[[#This Row],[Floor4]],Table351550535374310[[#This Row],[Vault6]])</f>
        <v>16.5</v>
      </c>
      <c r="AB50" s="48">
        <f t="shared" si="5"/>
        <v>3</v>
      </c>
    </row>
    <row r="51" spans="1:28" x14ac:dyDescent="0.25">
      <c r="A51" s="10" t="s">
        <v>1</v>
      </c>
      <c r="B51" s="10" t="s">
        <v>2</v>
      </c>
      <c r="C51" s="10" t="s">
        <v>3</v>
      </c>
      <c r="D51" s="10" t="s">
        <v>4</v>
      </c>
      <c r="E51" s="10" t="s">
        <v>5</v>
      </c>
      <c r="G51" s="10" t="s">
        <v>1</v>
      </c>
      <c r="H51" s="10" t="s">
        <v>2</v>
      </c>
      <c r="I51" s="10" t="s">
        <v>3</v>
      </c>
      <c r="J51" s="10" t="s">
        <v>4</v>
      </c>
      <c r="K51" s="10" t="s">
        <v>5</v>
      </c>
      <c r="M51" s="127"/>
      <c r="N51" s="53" t="s">
        <v>367</v>
      </c>
      <c r="O51" s="55">
        <f t="shared" ref="O51" si="27">E14</f>
        <v>60.400000000000006</v>
      </c>
      <c r="P51" s="48">
        <f>SUMPRODUCT((O$51:O$63&gt;O51)/COUNTIF(O$51:O$63,O$51:O$63&amp;""))+1</f>
        <v>10</v>
      </c>
      <c r="Q51" s="1"/>
      <c r="U51" s="17" t="s">
        <v>85</v>
      </c>
      <c r="V51" s="109" t="s">
        <v>712</v>
      </c>
      <c r="W51" s="15">
        <f t="shared" si="26"/>
        <v>9.3000000000000007</v>
      </c>
      <c r="X51" s="48">
        <f t="shared" si="4"/>
        <v>3</v>
      </c>
      <c r="Y51" s="15">
        <f t="shared" si="25"/>
        <v>7.3</v>
      </c>
      <c r="Z51" s="48">
        <f t="shared" si="5"/>
        <v>3.9999999999999996</v>
      </c>
      <c r="AA51" s="77">
        <f>SUM(Table351550535374310[[#This Row],[Floor4]],Table351550535374310[[#This Row],[Vault6]])</f>
        <v>16.600000000000001</v>
      </c>
      <c r="AB51" s="48">
        <f t="shared" si="5"/>
        <v>2</v>
      </c>
    </row>
    <row r="52" spans="1:28" x14ac:dyDescent="0.25">
      <c r="A52" s="219">
        <v>422</v>
      </c>
      <c r="B52" s="109" t="s">
        <v>858</v>
      </c>
      <c r="C52" s="14">
        <v>8.6999999999999993</v>
      </c>
      <c r="D52" s="14">
        <v>7.3</v>
      </c>
      <c r="E52" s="14">
        <f t="shared" ref="E52:E57" si="28">SUM(C52,D52)</f>
        <v>16</v>
      </c>
      <c r="G52" s="219">
        <v>428</v>
      </c>
      <c r="H52" s="109" t="s">
        <v>979</v>
      </c>
      <c r="I52" s="14">
        <v>8.5</v>
      </c>
      <c r="J52" s="14">
        <v>7.3</v>
      </c>
      <c r="K52" s="14">
        <f t="shared" ref="K52:K53" si="29">SUM(I52,J52)</f>
        <v>15.8</v>
      </c>
      <c r="M52" s="127"/>
      <c r="N52" s="53" t="s">
        <v>1043</v>
      </c>
      <c r="O52" s="55">
        <f>K14</f>
        <v>60.5</v>
      </c>
      <c r="P52" s="48">
        <f t="shared" ref="P52:P63" si="30">SUMPRODUCT((O$51:O$63&gt;O52)/COUNTIF(O$51:O$63,O$51:O$63&amp;""))+1</f>
        <v>9</v>
      </c>
      <c r="Q52" s="1"/>
      <c r="U52" s="17" t="s">
        <v>85</v>
      </c>
      <c r="V52" s="109" t="s">
        <v>329</v>
      </c>
      <c r="W52" s="15">
        <f t="shared" si="26"/>
        <v>8</v>
      </c>
      <c r="X52" s="48">
        <f t="shared" si="4"/>
        <v>14.999999999999995</v>
      </c>
      <c r="Y52" s="15">
        <f t="shared" si="25"/>
        <v>7.1</v>
      </c>
      <c r="Z52" s="48">
        <f t="shared" si="5"/>
        <v>5.9999999999999991</v>
      </c>
      <c r="AA52" s="77">
        <f>SUM(Table351550535374310[[#This Row],[Floor4]],Table351550535374310[[#This Row],[Vault6]])</f>
        <v>15.1</v>
      </c>
      <c r="AB52" s="48">
        <f t="shared" si="5"/>
        <v>16.999999999999996</v>
      </c>
    </row>
    <row r="53" spans="1:28" x14ac:dyDescent="0.25">
      <c r="A53" s="219">
        <v>423</v>
      </c>
      <c r="B53" s="109" t="s">
        <v>859</v>
      </c>
      <c r="C53" s="14">
        <v>8.6999999999999993</v>
      </c>
      <c r="D53" s="14">
        <v>7.5</v>
      </c>
      <c r="E53" s="14">
        <f t="shared" si="28"/>
        <v>16.2</v>
      </c>
      <c r="G53" s="219">
        <v>429</v>
      </c>
      <c r="H53" s="109" t="s">
        <v>316</v>
      </c>
      <c r="I53" s="14">
        <v>8.5</v>
      </c>
      <c r="J53" s="14">
        <v>7.1</v>
      </c>
      <c r="K53" s="14">
        <f t="shared" si="29"/>
        <v>15.6</v>
      </c>
      <c r="M53" s="95"/>
      <c r="N53" s="53" t="s">
        <v>1044</v>
      </c>
      <c r="O53" s="55">
        <f>Q14</f>
        <v>58.5</v>
      </c>
      <c r="P53" s="48">
        <f t="shared" si="30"/>
        <v>11</v>
      </c>
      <c r="Q53" s="82"/>
      <c r="U53" s="17" t="s">
        <v>85</v>
      </c>
      <c r="V53" s="109" t="s">
        <v>328</v>
      </c>
      <c r="W53" s="15">
        <f t="shared" si="26"/>
        <v>9</v>
      </c>
      <c r="X53" s="48">
        <f t="shared" si="4"/>
        <v>6</v>
      </c>
      <c r="Y53" s="15">
        <f t="shared" si="25"/>
        <v>7.6</v>
      </c>
      <c r="Z53" s="48">
        <f t="shared" si="5"/>
        <v>1</v>
      </c>
      <c r="AA53" s="77">
        <f>SUM(Table351550535374310[[#This Row],[Floor4]],Table351550535374310[[#This Row],[Vault6]])</f>
        <v>16.600000000000001</v>
      </c>
      <c r="AB53" s="48">
        <f t="shared" si="5"/>
        <v>2</v>
      </c>
    </row>
    <row r="54" spans="1:28" x14ac:dyDescent="0.25">
      <c r="A54" s="219">
        <v>424</v>
      </c>
      <c r="B54" s="109" t="s">
        <v>860</v>
      </c>
      <c r="C54" s="14">
        <v>8.5</v>
      </c>
      <c r="D54" s="14">
        <v>7.6</v>
      </c>
      <c r="E54" s="14">
        <f t="shared" si="28"/>
        <v>16.100000000000001</v>
      </c>
      <c r="G54" s="125"/>
      <c r="H54" s="128"/>
      <c r="I54" s="126"/>
      <c r="J54" s="126"/>
      <c r="K54" s="126"/>
      <c r="M54" s="95"/>
      <c r="N54" s="53" t="s">
        <v>1045</v>
      </c>
      <c r="O54" s="54">
        <f>E25</f>
        <v>64.100000000000009</v>
      </c>
      <c r="P54" s="48">
        <f t="shared" si="30"/>
        <v>4</v>
      </c>
      <c r="Q54" s="82"/>
      <c r="U54" s="17" t="s">
        <v>85</v>
      </c>
      <c r="V54" s="109" t="s">
        <v>713</v>
      </c>
      <c r="W54" s="15">
        <f t="shared" si="26"/>
        <v>8.4</v>
      </c>
      <c r="X54" s="48">
        <f t="shared" si="4"/>
        <v>11.999999999999998</v>
      </c>
      <c r="Y54" s="15">
        <f t="shared" si="25"/>
        <v>6.1</v>
      </c>
      <c r="Z54" s="48">
        <f t="shared" si="5"/>
        <v>14.999999999999998</v>
      </c>
      <c r="AA54" s="77">
        <f>SUM(Table351550535374310[[#This Row],[Floor4]],Table351550535374310[[#This Row],[Vault6]])</f>
        <v>14.5</v>
      </c>
      <c r="AB54" s="48">
        <f t="shared" si="5"/>
        <v>21.999999999999993</v>
      </c>
    </row>
    <row r="55" spans="1:28" x14ac:dyDescent="0.25">
      <c r="A55" s="219">
        <v>425</v>
      </c>
      <c r="B55" s="109" t="s">
        <v>861</v>
      </c>
      <c r="C55" s="14">
        <v>8.8000000000000007</v>
      </c>
      <c r="D55" s="14">
        <v>7.6</v>
      </c>
      <c r="E55" s="14">
        <f t="shared" si="28"/>
        <v>16.399999999999999</v>
      </c>
      <c r="G55" s="266" t="s">
        <v>849</v>
      </c>
      <c r="H55" s="267"/>
      <c r="I55" s="267"/>
      <c r="J55" s="267"/>
      <c r="K55" s="268"/>
      <c r="L55" s="1"/>
      <c r="M55" s="95"/>
      <c r="N55" s="53" t="s">
        <v>1046</v>
      </c>
      <c r="O55" s="69">
        <f>K25</f>
        <v>55.699999999999996</v>
      </c>
      <c r="P55" s="48">
        <f t="shared" si="30"/>
        <v>12</v>
      </c>
      <c r="Q55" s="82"/>
      <c r="U55" s="17" t="s">
        <v>724</v>
      </c>
      <c r="V55" s="109" t="s">
        <v>734</v>
      </c>
      <c r="W55" s="15">
        <f>C41</f>
        <v>9</v>
      </c>
      <c r="X55" s="48">
        <f t="shared" si="4"/>
        <v>6</v>
      </c>
      <c r="Y55" s="15">
        <f>D41</f>
        <v>7.3</v>
      </c>
      <c r="Z55" s="48">
        <f t="shared" si="5"/>
        <v>3.9999999999999996</v>
      </c>
      <c r="AA55" s="77">
        <f>SUM(Table351550535374310[[#This Row],[Floor4]],Table351550535374310[[#This Row],[Vault6]])</f>
        <v>16.3</v>
      </c>
      <c r="AB55" s="48">
        <f t="shared" si="5"/>
        <v>5.0000000000000009</v>
      </c>
    </row>
    <row r="56" spans="1:28" x14ac:dyDescent="0.25">
      <c r="A56" s="219">
        <v>426</v>
      </c>
      <c r="B56" s="109" t="s">
        <v>862</v>
      </c>
      <c r="C56" s="14">
        <v>8.6</v>
      </c>
      <c r="D56" s="14">
        <v>7.2</v>
      </c>
      <c r="E56" s="14">
        <f t="shared" si="28"/>
        <v>15.8</v>
      </c>
      <c r="G56" s="10" t="s">
        <v>1</v>
      </c>
      <c r="H56" s="10" t="s">
        <v>2</v>
      </c>
      <c r="I56" s="10" t="s">
        <v>3</v>
      </c>
      <c r="J56" s="10" t="s">
        <v>4</v>
      </c>
      <c r="K56" s="10" t="s">
        <v>5</v>
      </c>
      <c r="L56" s="1"/>
      <c r="M56" s="95"/>
      <c r="N56" s="70" t="s">
        <v>260</v>
      </c>
      <c r="O56" s="71">
        <f>Q25</f>
        <v>62.699999999999996</v>
      </c>
      <c r="P56" s="48">
        <f t="shared" si="30"/>
        <v>5</v>
      </c>
      <c r="Q56" s="82"/>
      <c r="U56" s="17" t="s">
        <v>724</v>
      </c>
      <c r="V56" s="109" t="s">
        <v>735</v>
      </c>
      <c r="W56" s="15">
        <f t="shared" ref="W56:W59" si="31">C42</f>
        <v>0</v>
      </c>
      <c r="X56" s="48">
        <f t="shared" si="4"/>
        <v>25.000000000000007</v>
      </c>
      <c r="Y56" s="15">
        <f>D42</f>
        <v>0</v>
      </c>
      <c r="Z56" s="48">
        <f t="shared" si="5"/>
        <v>17</v>
      </c>
      <c r="AA56" s="77">
        <f>SUM(Table351550535374310[[#This Row],[Floor4]],Table351550535374310[[#This Row],[Vault6]])</f>
        <v>0</v>
      </c>
      <c r="AB56" s="48">
        <f t="shared" si="5"/>
        <v>30.999999999999993</v>
      </c>
    </row>
    <row r="57" spans="1:28" ht="16.5" thickBot="1" x14ac:dyDescent="0.3">
      <c r="A57" s="219">
        <v>427</v>
      </c>
      <c r="B57" s="116" t="s">
        <v>863</v>
      </c>
      <c r="C57" s="14">
        <v>9.1</v>
      </c>
      <c r="D57" s="14">
        <v>7.3</v>
      </c>
      <c r="E57" s="18">
        <f t="shared" si="28"/>
        <v>16.399999999999999</v>
      </c>
      <c r="F57" s="9"/>
      <c r="G57" s="219">
        <v>430</v>
      </c>
      <c r="H57" s="109" t="s">
        <v>848</v>
      </c>
      <c r="I57" s="14">
        <v>0</v>
      </c>
      <c r="J57" s="14">
        <v>0</v>
      </c>
      <c r="K57" s="14">
        <f t="shared" ref="K57" si="32">SUM(I57,J57)</f>
        <v>0</v>
      </c>
      <c r="L57" s="127"/>
      <c r="M57" s="95"/>
      <c r="N57" s="70" t="s">
        <v>32</v>
      </c>
      <c r="O57" s="69">
        <f>E36</f>
        <v>65.699999999999989</v>
      </c>
      <c r="P57" s="48">
        <f t="shared" si="30"/>
        <v>2</v>
      </c>
      <c r="Q57" s="75"/>
      <c r="U57" s="17" t="s">
        <v>724</v>
      </c>
      <c r="V57" s="109" t="s">
        <v>736</v>
      </c>
      <c r="W57" s="15">
        <f t="shared" si="31"/>
        <v>9.1999999999999993</v>
      </c>
      <c r="X57" s="48">
        <f t="shared" si="4"/>
        <v>4</v>
      </c>
      <c r="Y57" s="15">
        <f>D43</f>
        <v>7.2</v>
      </c>
      <c r="Z57" s="48">
        <f t="shared" si="5"/>
        <v>4.9999999999999982</v>
      </c>
      <c r="AA57" s="77">
        <f>SUM(Table351550535374310[[#This Row],[Floor4]],Table351550535374310[[#This Row],[Vault6]])</f>
        <v>16.399999999999999</v>
      </c>
      <c r="AB57" s="48">
        <f t="shared" si="5"/>
        <v>4</v>
      </c>
    </row>
    <row r="58" spans="1:28" ht="16.5" thickBot="1" x14ac:dyDescent="0.3">
      <c r="B58" s="33" t="s">
        <v>10</v>
      </c>
      <c r="C58" s="20">
        <f>SUM(C52:C57)-SMALL(C52:C57,1)-SMALL(C52:C57,2)</f>
        <v>35.300000000000004</v>
      </c>
      <c r="D58" s="20">
        <f>SUM(D52:D57)-SMALL(D52:D57,1)-SMALL(D52:D57,2)</f>
        <v>29.999999999999996</v>
      </c>
      <c r="E58" s="21">
        <f>SUM(C58:D58)</f>
        <v>65.3</v>
      </c>
      <c r="F58" s="9"/>
      <c r="G58" s="1"/>
      <c r="H58" s="123"/>
      <c r="I58" s="71"/>
      <c r="J58" s="71"/>
      <c r="K58" s="124"/>
      <c r="L58" s="127"/>
      <c r="M58" s="127"/>
      <c r="N58" s="70" t="s">
        <v>1047</v>
      </c>
      <c r="O58" s="71">
        <f>K36</f>
        <v>61.5</v>
      </c>
      <c r="P58" s="48">
        <f t="shared" si="30"/>
        <v>8</v>
      </c>
      <c r="Q58" s="124"/>
      <c r="U58" s="17" t="s">
        <v>724</v>
      </c>
      <c r="V58" s="109" t="s">
        <v>737</v>
      </c>
      <c r="W58" s="15">
        <f t="shared" si="31"/>
        <v>9.8000000000000007</v>
      </c>
      <c r="X58" s="48">
        <f t="shared" si="4"/>
        <v>1</v>
      </c>
      <c r="Y58" s="15">
        <f>D44</f>
        <v>7.5</v>
      </c>
      <c r="Z58" s="48">
        <f t="shared" si="5"/>
        <v>2</v>
      </c>
      <c r="AA58" s="77">
        <f>SUM(Table351550535374310[[#This Row],[Floor4]],Table351550535374310[[#This Row],[Vault6]])</f>
        <v>17.3</v>
      </c>
      <c r="AB58" s="48">
        <f t="shared" si="5"/>
        <v>1</v>
      </c>
    </row>
    <row r="59" spans="1:28" x14ac:dyDescent="0.25">
      <c r="B59" s="110" t="s">
        <v>107</v>
      </c>
      <c r="D59" s="33"/>
      <c r="E59" s="34"/>
      <c r="G59" s="1"/>
      <c r="H59" s="142"/>
      <c r="I59" s="1"/>
      <c r="J59" s="123"/>
      <c r="K59" s="137"/>
      <c r="L59" s="1"/>
      <c r="M59" s="127"/>
      <c r="N59" s="70" t="s">
        <v>1048</v>
      </c>
      <c r="O59" s="71">
        <f>Q36</f>
        <v>65.699999999999989</v>
      </c>
      <c r="P59" s="48">
        <f t="shared" si="30"/>
        <v>2</v>
      </c>
      <c r="Q59" s="137"/>
      <c r="U59" s="17" t="s">
        <v>724</v>
      </c>
      <c r="V59" s="109" t="s">
        <v>738</v>
      </c>
      <c r="W59" s="15">
        <f t="shared" si="31"/>
        <v>8.6</v>
      </c>
      <c r="X59" s="48">
        <f t="shared" si="4"/>
        <v>10</v>
      </c>
      <c r="Y59" s="15">
        <f>D45</f>
        <v>7.4</v>
      </c>
      <c r="Z59" s="48">
        <f t="shared" si="5"/>
        <v>3</v>
      </c>
      <c r="AA59" s="77">
        <f>SUM(Table351550535374310[[#This Row],[Floor4]],Table351550535374310[[#This Row],[Vault6]])</f>
        <v>16</v>
      </c>
      <c r="AB59" s="48">
        <f t="shared" si="5"/>
        <v>8</v>
      </c>
    </row>
    <row r="60" spans="1:28" x14ac:dyDescent="0.25">
      <c r="G60" s="1"/>
      <c r="H60" s="1"/>
      <c r="I60" s="1"/>
      <c r="J60" s="1"/>
      <c r="K60" s="1"/>
      <c r="L60" s="1"/>
      <c r="M60" s="127"/>
      <c r="N60" s="70" t="s">
        <v>1049</v>
      </c>
      <c r="O60" s="69">
        <f>E47</f>
        <v>66</v>
      </c>
      <c r="P60" s="48">
        <f t="shared" si="30"/>
        <v>1</v>
      </c>
      <c r="Q60" s="1"/>
      <c r="U60" s="17" t="s">
        <v>757</v>
      </c>
      <c r="V60" s="109" t="s">
        <v>751</v>
      </c>
      <c r="W60" s="15">
        <f>I41</f>
        <v>0</v>
      </c>
      <c r="X60" s="48">
        <f t="shared" si="4"/>
        <v>25.000000000000007</v>
      </c>
      <c r="Y60" s="15">
        <f t="shared" ref="Y60:Y65" si="33">J41</f>
        <v>0</v>
      </c>
      <c r="Z60" s="48">
        <f t="shared" si="5"/>
        <v>17</v>
      </c>
      <c r="AA60" s="77">
        <f>SUM(Table351550535374310[[#This Row],[Floor4]],Table351550535374310[[#This Row],[Vault6]])</f>
        <v>0</v>
      </c>
      <c r="AB60" s="48">
        <f t="shared" si="5"/>
        <v>30.999999999999993</v>
      </c>
    </row>
    <row r="61" spans="1:28" x14ac:dyDescent="0.25">
      <c r="A61" s="269"/>
      <c r="B61" s="269"/>
      <c r="C61" s="269"/>
      <c r="D61" s="269"/>
      <c r="E61" s="269"/>
      <c r="F61" s="9"/>
      <c r="G61" s="269"/>
      <c r="H61" s="269"/>
      <c r="I61" s="269"/>
      <c r="J61" s="269"/>
      <c r="K61" s="269"/>
      <c r="L61" s="127"/>
      <c r="M61" s="269"/>
      <c r="N61" s="70" t="s">
        <v>1064</v>
      </c>
      <c r="O61" s="71">
        <f>K47</f>
        <v>61.800000000000004</v>
      </c>
      <c r="P61" s="48">
        <f t="shared" si="30"/>
        <v>7</v>
      </c>
      <c r="Q61" s="269"/>
      <c r="U61" s="17" t="s">
        <v>757</v>
      </c>
      <c r="V61" s="109" t="s">
        <v>752</v>
      </c>
      <c r="W61" s="15">
        <f t="shared" ref="W61:W65" si="34">I42</f>
        <v>0</v>
      </c>
      <c r="X61" s="48">
        <f t="shared" si="4"/>
        <v>25.000000000000007</v>
      </c>
      <c r="Y61" s="15">
        <f t="shared" si="33"/>
        <v>0</v>
      </c>
      <c r="Z61" s="48">
        <f t="shared" si="5"/>
        <v>17</v>
      </c>
      <c r="AA61" s="77">
        <f>SUM(Table351550535374310[[#This Row],[Floor4]],Table351550535374310[[#This Row],[Vault6]])</f>
        <v>0</v>
      </c>
      <c r="AB61" s="48">
        <f t="shared" si="5"/>
        <v>30.999999999999993</v>
      </c>
    </row>
    <row r="62" spans="1:28" x14ac:dyDescent="0.25">
      <c r="A62" s="133"/>
      <c r="B62" s="133"/>
      <c r="C62" s="133"/>
      <c r="D62" s="133"/>
      <c r="E62" s="133"/>
      <c r="G62" s="133"/>
      <c r="H62" s="133"/>
      <c r="I62" s="133"/>
      <c r="J62" s="133"/>
      <c r="K62" s="133"/>
      <c r="L62" s="1"/>
      <c r="M62" s="92"/>
      <c r="N62" s="70" t="s">
        <v>34</v>
      </c>
      <c r="O62" s="71">
        <f>Q47</f>
        <v>62.599999999999994</v>
      </c>
      <c r="P62" s="48">
        <f t="shared" si="30"/>
        <v>6</v>
      </c>
      <c r="Q62" s="133"/>
      <c r="U62" s="17" t="s">
        <v>757</v>
      </c>
      <c r="V62" s="109" t="s">
        <v>753</v>
      </c>
      <c r="W62" s="15">
        <f t="shared" si="34"/>
        <v>8.6</v>
      </c>
      <c r="X62" s="48">
        <f t="shared" si="4"/>
        <v>10</v>
      </c>
      <c r="Y62" s="15">
        <f t="shared" si="33"/>
        <v>6.9</v>
      </c>
      <c r="Z62" s="48">
        <f t="shared" si="5"/>
        <v>8.0000000000000036</v>
      </c>
      <c r="AA62" s="77">
        <f>SUM(Table351550535374310[[#This Row],[Floor4]],Table351550535374310[[#This Row],[Vault6]])</f>
        <v>15.5</v>
      </c>
      <c r="AB62" s="48">
        <f t="shared" si="5"/>
        <v>12.999999999999998</v>
      </c>
    </row>
    <row r="63" spans="1:28" x14ac:dyDescent="0.25">
      <c r="A63" s="121"/>
      <c r="B63" s="132"/>
      <c r="C63" s="82"/>
      <c r="D63" s="82"/>
      <c r="E63" s="82"/>
      <c r="G63" s="121"/>
      <c r="H63" s="132"/>
      <c r="I63" s="82"/>
      <c r="J63" s="82"/>
      <c r="K63" s="82"/>
      <c r="L63" s="1"/>
      <c r="M63" s="95"/>
      <c r="N63" s="70" t="s">
        <v>1050</v>
      </c>
      <c r="O63" s="69">
        <f>E58</f>
        <v>65.3</v>
      </c>
      <c r="P63" s="48">
        <f t="shared" si="30"/>
        <v>3</v>
      </c>
      <c r="Q63" s="82"/>
      <c r="U63" s="17" t="s">
        <v>757</v>
      </c>
      <c r="V63" s="109" t="s">
        <v>754</v>
      </c>
      <c r="W63" s="15">
        <f t="shared" si="34"/>
        <v>7.9</v>
      </c>
      <c r="X63" s="48">
        <f t="shared" si="4"/>
        <v>15.999999999999993</v>
      </c>
      <c r="Y63" s="15">
        <f t="shared" si="33"/>
        <v>6.9</v>
      </c>
      <c r="Z63" s="48">
        <f t="shared" si="5"/>
        <v>8.0000000000000036</v>
      </c>
      <c r="AA63" s="77">
        <f>SUM(Table351550535374310[[#This Row],[Floor4]],Table351550535374310[[#This Row],[Vault6]])</f>
        <v>14.8</v>
      </c>
      <c r="AB63" s="48">
        <f t="shared" si="5"/>
        <v>18.999999999999996</v>
      </c>
    </row>
    <row r="64" spans="1:28" x14ac:dyDescent="0.25">
      <c r="A64" s="121"/>
      <c r="B64" s="132"/>
      <c r="C64" s="82"/>
      <c r="D64" s="82"/>
      <c r="E64" s="82"/>
      <c r="G64" s="121"/>
      <c r="H64" s="132"/>
      <c r="I64" s="82"/>
      <c r="J64" s="82"/>
      <c r="K64" s="82"/>
      <c r="L64" s="1"/>
      <c r="M64" s="121"/>
      <c r="N64" s="142"/>
      <c r="O64" s="1"/>
      <c r="P64" s="1"/>
      <c r="Q64" s="82"/>
      <c r="U64" s="17" t="s">
        <v>757</v>
      </c>
      <c r="V64" s="109" t="s">
        <v>755</v>
      </c>
      <c r="W64" s="15">
        <f t="shared" si="34"/>
        <v>8.6999999999999993</v>
      </c>
      <c r="X64" s="48">
        <f t="shared" si="4"/>
        <v>9</v>
      </c>
      <c r="Y64" s="15">
        <f t="shared" si="33"/>
        <v>7.2</v>
      </c>
      <c r="Z64" s="48">
        <f t="shared" si="5"/>
        <v>4.9999999999999982</v>
      </c>
      <c r="AA64" s="77">
        <f>SUM(Table351550535374310[[#This Row],[Floor4]],Table351550535374310[[#This Row],[Vault6]])</f>
        <v>15.899999999999999</v>
      </c>
      <c r="AB64" s="48">
        <f t="shared" si="5"/>
        <v>9.0000000000000018</v>
      </c>
    </row>
    <row r="65" spans="1:28" x14ac:dyDescent="0.25">
      <c r="A65" s="121"/>
      <c r="B65" s="132"/>
      <c r="C65" s="82"/>
      <c r="D65" s="82"/>
      <c r="E65" s="82"/>
      <c r="G65" s="121"/>
      <c r="H65" s="132"/>
      <c r="I65" s="82"/>
      <c r="J65" s="82"/>
      <c r="K65" s="82"/>
      <c r="L65" s="1"/>
      <c r="M65" s="121"/>
      <c r="N65" t="s">
        <v>1186</v>
      </c>
      <c r="Q65" s="82"/>
      <c r="U65" s="17" t="s">
        <v>757</v>
      </c>
      <c r="V65" s="116" t="s">
        <v>756</v>
      </c>
      <c r="W65" s="15">
        <f t="shared" si="34"/>
        <v>8.5</v>
      </c>
      <c r="X65" s="48">
        <f t="shared" si="4"/>
        <v>11</v>
      </c>
      <c r="Y65" s="15">
        <f t="shared" si="33"/>
        <v>7.1</v>
      </c>
      <c r="Z65" s="48">
        <f t="shared" si="5"/>
        <v>5.9999999999999991</v>
      </c>
      <c r="AA65" s="77">
        <f>SUM(Table351550535374310[[#This Row],[Floor4]],Table351550535374310[[#This Row],[Vault6]])</f>
        <v>15.6</v>
      </c>
      <c r="AB65" s="48">
        <f t="shared" si="5"/>
        <v>11.999999999999998</v>
      </c>
    </row>
    <row r="66" spans="1:28" x14ac:dyDescent="0.25">
      <c r="A66" s="121"/>
      <c r="B66" s="132"/>
      <c r="C66" s="132"/>
      <c r="D66" s="132"/>
      <c r="E66" s="82"/>
      <c r="G66" s="121"/>
      <c r="H66" s="132"/>
      <c r="I66" s="82"/>
      <c r="J66" s="82"/>
      <c r="K66" s="82"/>
      <c r="L66" s="1"/>
      <c r="M66" s="121"/>
      <c r="N66" t="s">
        <v>1049</v>
      </c>
      <c r="O66" t="s">
        <v>1179</v>
      </c>
      <c r="Q66" s="82"/>
      <c r="U66" s="17" t="s">
        <v>338</v>
      </c>
      <c r="V66" s="109" t="s">
        <v>796</v>
      </c>
      <c r="W66" s="15">
        <f>O41</f>
        <v>8</v>
      </c>
      <c r="X66" s="48">
        <f t="shared" si="4"/>
        <v>14.999999999999995</v>
      </c>
      <c r="Y66" s="15">
        <f>P41</f>
        <v>7.4</v>
      </c>
      <c r="Z66" s="48">
        <f t="shared" si="5"/>
        <v>3</v>
      </c>
      <c r="AA66" s="77">
        <f>SUM(Table351550535374310[[#This Row],[Floor4]],Table351550535374310[[#This Row],[Vault6]])</f>
        <v>15.4</v>
      </c>
      <c r="AB66" s="48">
        <f t="shared" si="5"/>
        <v>13.999999999999998</v>
      </c>
    </row>
    <row r="67" spans="1:28" x14ac:dyDescent="0.25">
      <c r="A67" s="121"/>
      <c r="B67" s="132"/>
      <c r="C67" s="132"/>
      <c r="D67" s="132"/>
      <c r="E67" s="82"/>
      <c r="G67" s="121"/>
      <c r="H67" s="132"/>
      <c r="I67" s="82"/>
      <c r="J67" s="82"/>
      <c r="K67" s="82"/>
      <c r="L67" s="1"/>
      <c r="M67" s="121"/>
      <c r="N67" t="s">
        <v>1161</v>
      </c>
      <c r="O67" t="s">
        <v>1187</v>
      </c>
      <c r="Q67" s="82"/>
      <c r="U67" s="17" t="s">
        <v>338</v>
      </c>
      <c r="V67" s="109" t="s">
        <v>342</v>
      </c>
      <c r="W67" s="15">
        <f t="shared" ref="W67:W70" si="35">O42</f>
        <v>8.6</v>
      </c>
      <c r="X67" s="48">
        <f t="shared" si="4"/>
        <v>10</v>
      </c>
      <c r="Y67" s="15">
        <f>P42</f>
        <v>7.3</v>
      </c>
      <c r="Z67" s="48">
        <f t="shared" si="5"/>
        <v>3.9999999999999996</v>
      </c>
      <c r="AA67" s="77">
        <f>SUM(Table351550535374310[[#This Row],[Floor4]],Table351550535374310[[#This Row],[Vault6]])</f>
        <v>15.899999999999999</v>
      </c>
      <c r="AB67" s="48">
        <f t="shared" si="5"/>
        <v>9.0000000000000018</v>
      </c>
    </row>
    <row r="68" spans="1:28" x14ac:dyDescent="0.25">
      <c r="A68" s="121"/>
      <c r="B68" s="132"/>
      <c r="C68" s="132"/>
      <c r="D68" s="132"/>
      <c r="E68" s="75"/>
      <c r="F68" s="9"/>
      <c r="G68" s="121"/>
      <c r="H68" s="132"/>
      <c r="I68" s="82"/>
      <c r="J68" s="82"/>
      <c r="K68" s="75"/>
      <c r="L68" s="127"/>
      <c r="M68" s="121"/>
      <c r="N68" t="s">
        <v>331</v>
      </c>
      <c r="O68" t="s">
        <v>1182</v>
      </c>
      <c r="Q68" s="75"/>
      <c r="U68" s="17" t="s">
        <v>338</v>
      </c>
      <c r="V68" s="109" t="s">
        <v>797</v>
      </c>
      <c r="W68" s="15">
        <f t="shared" si="35"/>
        <v>8.5</v>
      </c>
      <c r="X68" s="48">
        <f t="shared" si="4"/>
        <v>11</v>
      </c>
      <c r="Y68" s="15">
        <f>P43</f>
        <v>7.2</v>
      </c>
      <c r="Z68" s="48">
        <f t="shared" si="5"/>
        <v>4.9999999999999982</v>
      </c>
      <c r="AA68" s="77">
        <f>SUM(Table351550535374310[[#This Row],[Floor4]],Table351550535374310[[#This Row],[Vault6]])</f>
        <v>15.7</v>
      </c>
      <c r="AB68" s="48">
        <f t="shared" si="5"/>
        <v>11</v>
      </c>
    </row>
    <row r="69" spans="1:28" x14ac:dyDescent="0.25">
      <c r="A69" s="1"/>
      <c r="B69" s="123"/>
      <c r="C69" s="71"/>
      <c r="D69" s="71"/>
      <c r="E69" s="124"/>
      <c r="F69" s="9"/>
      <c r="G69" s="1"/>
      <c r="H69" s="123"/>
      <c r="I69" s="71"/>
      <c r="J69" s="71"/>
      <c r="K69" s="124"/>
      <c r="L69" s="127"/>
      <c r="M69" s="1"/>
      <c r="N69" s="132"/>
      <c r="O69" s="82"/>
      <c r="P69" s="82"/>
      <c r="Q69" s="124"/>
      <c r="U69" s="17" t="s">
        <v>338</v>
      </c>
      <c r="V69" s="109" t="s">
        <v>798</v>
      </c>
      <c r="W69" s="15">
        <f t="shared" si="35"/>
        <v>8.4</v>
      </c>
      <c r="X69" s="48">
        <f t="shared" si="4"/>
        <v>11.999999999999998</v>
      </c>
      <c r="Y69" s="15">
        <f>P44</f>
        <v>7.2</v>
      </c>
      <c r="Z69" s="48">
        <f t="shared" si="5"/>
        <v>4.9999999999999982</v>
      </c>
      <c r="AA69" s="77">
        <f>SUM(Table351550535374310[[#This Row],[Floor4]],Table351550535374310[[#This Row],[Vault6]])</f>
        <v>15.600000000000001</v>
      </c>
      <c r="AB69" s="48">
        <f t="shared" si="5"/>
        <v>11.999999999999998</v>
      </c>
    </row>
    <row r="70" spans="1:28" x14ac:dyDescent="0.25">
      <c r="A70" s="1"/>
      <c r="B70" s="142"/>
      <c r="C70" s="1"/>
      <c r="D70" s="123"/>
      <c r="E70" s="137"/>
      <c r="G70" s="1"/>
      <c r="H70" s="142"/>
      <c r="I70" s="1"/>
      <c r="J70" s="123"/>
      <c r="K70" s="137"/>
      <c r="L70" s="1"/>
      <c r="M70" s="1"/>
      <c r="N70" s="132"/>
      <c r="O70" s="82"/>
      <c r="P70" s="82"/>
      <c r="Q70" s="137"/>
      <c r="U70" s="17" t="s">
        <v>338</v>
      </c>
      <c r="V70" s="109" t="s">
        <v>799</v>
      </c>
      <c r="W70" s="15">
        <f t="shared" si="35"/>
        <v>6.9</v>
      </c>
      <c r="X70" s="48">
        <f t="shared" si="4"/>
        <v>22.000000000000004</v>
      </c>
      <c r="Y70" s="15">
        <f>P45</f>
        <v>6.5</v>
      </c>
      <c r="Z70" s="48">
        <f t="shared" si="5"/>
        <v>11.999999999999998</v>
      </c>
      <c r="AA70" s="77">
        <f>SUM(Table351550535374310[[#This Row],[Floor4]],Table351550535374310[[#This Row],[Vault6]])</f>
        <v>13.4</v>
      </c>
      <c r="AB70" s="48">
        <f t="shared" si="5"/>
        <v>27.999999999999993</v>
      </c>
    </row>
    <row r="71" spans="1:28" x14ac:dyDescent="0.25">
      <c r="A71" s="96"/>
      <c r="B71" s="96"/>
      <c r="C71" s="96"/>
      <c r="D71" s="96"/>
      <c r="E71" s="96"/>
      <c r="F71" s="96"/>
      <c r="G71" s="96"/>
      <c r="H71" s="96"/>
      <c r="I71" s="96"/>
      <c r="J71" s="96"/>
      <c r="K71" s="96"/>
      <c r="L71" s="96"/>
      <c r="M71" s="1"/>
      <c r="N71" s="132"/>
      <c r="O71" s="82"/>
      <c r="P71" s="82"/>
      <c r="Q71" s="1"/>
      <c r="U71" s="17" t="s">
        <v>838</v>
      </c>
      <c r="V71" s="109" t="s">
        <v>848</v>
      </c>
      <c r="W71" s="15">
        <f>C52</f>
        <v>8.6999999999999993</v>
      </c>
      <c r="X71" s="48">
        <f t="shared" si="4"/>
        <v>9</v>
      </c>
      <c r="Y71" s="15">
        <f t="shared" ref="Y71:Y76" si="36">D52</f>
        <v>7.3</v>
      </c>
      <c r="Z71" s="48">
        <f t="shared" si="5"/>
        <v>3.9999999999999996</v>
      </c>
      <c r="AA71" s="77">
        <f>SUM(Table351550535374310[[#This Row],[Floor4]],Table351550535374310[[#This Row],[Vault6]])</f>
        <v>16</v>
      </c>
      <c r="AB71" s="48">
        <f t="shared" si="5"/>
        <v>8</v>
      </c>
    </row>
    <row r="72" spans="1:28" x14ac:dyDescent="0.25">
      <c r="A72" s="269"/>
      <c r="B72" s="269"/>
      <c r="C72" s="269"/>
      <c r="D72" s="269"/>
      <c r="E72" s="269"/>
      <c r="F72" s="96"/>
      <c r="G72" s="269"/>
      <c r="H72" s="269"/>
      <c r="I72" s="269"/>
      <c r="J72" s="269"/>
      <c r="K72" s="269"/>
      <c r="L72" s="269"/>
      <c r="M72" s="269"/>
      <c r="N72" s="132"/>
      <c r="O72" s="82"/>
      <c r="P72" s="82"/>
      <c r="Q72" s="269"/>
      <c r="U72" s="17" t="s">
        <v>838</v>
      </c>
      <c r="V72" s="109" t="s">
        <v>858</v>
      </c>
      <c r="W72" s="15">
        <f t="shared" ref="W72:W76" si="37">C53</f>
        <v>8.6999999999999993</v>
      </c>
      <c r="X72" s="48">
        <f t="shared" ref="X72:X79" si="38">SUMPRODUCT((W$7:W$79&gt;W72)/COUNTIF(W$7:W$79,W$7:W$79&amp;""))+1</f>
        <v>9</v>
      </c>
      <c r="Y72" s="15">
        <f t="shared" si="36"/>
        <v>7.5</v>
      </c>
      <c r="Z72" s="48">
        <f t="shared" ref="Z72:AB79" si="39">SUMPRODUCT((Y$7:Y$79&gt;Y72)/COUNTIF(Y$7:Y$79,Y$7:Y$79&amp;""))+1</f>
        <v>2</v>
      </c>
      <c r="AA72" s="77">
        <f>SUM(Table351550535374310[[#This Row],[Floor4]],Table351550535374310[[#This Row],[Vault6]])</f>
        <v>16.2</v>
      </c>
      <c r="AB72" s="48">
        <f t="shared" si="39"/>
        <v>6.0000000000000009</v>
      </c>
    </row>
    <row r="73" spans="1:28" x14ac:dyDescent="0.25">
      <c r="A73" s="133"/>
      <c r="B73" s="133"/>
      <c r="C73" s="133"/>
      <c r="D73" s="133"/>
      <c r="E73" s="133"/>
      <c r="F73" s="96"/>
      <c r="G73" s="133"/>
      <c r="H73" s="133"/>
      <c r="I73" s="133"/>
      <c r="J73" s="133"/>
      <c r="K73" s="133"/>
      <c r="L73" s="96"/>
      <c r="M73" s="133"/>
      <c r="N73" s="132"/>
      <c r="O73" s="82"/>
      <c r="P73" s="82"/>
      <c r="Q73" s="133"/>
      <c r="U73" s="17" t="s">
        <v>838</v>
      </c>
      <c r="V73" s="109" t="s">
        <v>859</v>
      </c>
      <c r="W73" s="15">
        <f t="shared" si="37"/>
        <v>8.5</v>
      </c>
      <c r="X73" s="48">
        <f t="shared" si="38"/>
        <v>11</v>
      </c>
      <c r="Y73" s="15">
        <f t="shared" si="36"/>
        <v>7.6</v>
      </c>
      <c r="Z73" s="48">
        <f t="shared" si="39"/>
        <v>1</v>
      </c>
      <c r="AA73" s="77">
        <f>SUM(Table351550535374310[[#This Row],[Floor4]],Table351550535374310[[#This Row],[Vault6]])</f>
        <v>16.100000000000001</v>
      </c>
      <c r="AB73" s="48">
        <f t="shared" si="39"/>
        <v>7.0000000000000009</v>
      </c>
    </row>
    <row r="74" spans="1:28" x14ac:dyDescent="0.25">
      <c r="A74" s="121"/>
      <c r="B74" s="132"/>
      <c r="C74" s="82"/>
      <c r="D74" s="82"/>
      <c r="E74" s="82"/>
      <c r="F74" s="96"/>
      <c r="G74" s="121"/>
      <c r="H74" s="132"/>
      <c r="I74" s="82"/>
      <c r="J74" s="82"/>
      <c r="K74" s="82"/>
      <c r="L74" s="96"/>
      <c r="M74" s="121"/>
      <c r="N74" s="123"/>
      <c r="O74" s="71"/>
      <c r="P74" s="71"/>
      <c r="Q74" s="82"/>
      <c r="U74" s="17" t="s">
        <v>838</v>
      </c>
      <c r="V74" s="109" t="s">
        <v>860</v>
      </c>
      <c r="W74" s="15">
        <f t="shared" si="37"/>
        <v>8.8000000000000007</v>
      </c>
      <c r="X74" s="48">
        <f t="shared" si="38"/>
        <v>8</v>
      </c>
      <c r="Y74" s="15">
        <f t="shared" si="36"/>
        <v>7.6</v>
      </c>
      <c r="Z74" s="48">
        <f t="shared" si="39"/>
        <v>1</v>
      </c>
      <c r="AA74" s="77">
        <f>SUM(Table351550535374310[[#This Row],[Floor4]],Table351550535374310[[#This Row],[Vault6]])</f>
        <v>16.399999999999999</v>
      </c>
      <c r="AB74" s="48">
        <f t="shared" si="39"/>
        <v>4</v>
      </c>
    </row>
    <row r="75" spans="1:28" x14ac:dyDescent="0.25">
      <c r="A75" s="121"/>
      <c r="B75" s="132"/>
      <c r="C75" s="82"/>
      <c r="D75" s="82"/>
      <c r="E75" s="82"/>
      <c r="F75" s="96"/>
      <c r="G75" s="121"/>
      <c r="H75" s="132"/>
      <c r="I75" s="82"/>
      <c r="J75" s="82"/>
      <c r="K75" s="82"/>
      <c r="L75" s="96"/>
      <c r="M75" s="121"/>
      <c r="N75" s="142"/>
      <c r="O75" s="1"/>
      <c r="P75" s="123"/>
      <c r="Q75" s="82"/>
      <c r="U75" s="17" t="s">
        <v>838</v>
      </c>
      <c r="V75" s="109" t="s">
        <v>861</v>
      </c>
      <c r="W75" s="15">
        <f t="shared" si="37"/>
        <v>8.6</v>
      </c>
      <c r="X75" s="48">
        <f t="shared" si="38"/>
        <v>10</v>
      </c>
      <c r="Y75" s="15">
        <f t="shared" si="36"/>
        <v>7.2</v>
      </c>
      <c r="Z75" s="48">
        <f t="shared" si="39"/>
        <v>4.9999999999999982</v>
      </c>
      <c r="AA75" s="77">
        <f>SUM(Table351550535374310[[#This Row],[Floor4]],Table351550535374310[[#This Row],[Vault6]])</f>
        <v>15.8</v>
      </c>
      <c r="AB75" s="48">
        <f t="shared" si="39"/>
        <v>10</v>
      </c>
    </row>
    <row r="76" spans="1:28" x14ac:dyDescent="0.25">
      <c r="A76" s="121"/>
      <c r="B76" s="184"/>
      <c r="C76" s="82"/>
      <c r="D76" s="82"/>
      <c r="E76" s="82"/>
      <c r="F76" s="96"/>
      <c r="G76" s="121"/>
      <c r="H76" s="132"/>
      <c r="I76" s="82"/>
      <c r="J76" s="82"/>
      <c r="K76" s="82"/>
      <c r="L76" s="96"/>
      <c r="M76" s="121"/>
      <c r="N76" s="1"/>
      <c r="O76" s="1"/>
      <c r="P76" s="1"/>
      <c r="Q76" s="82"/>
      <c r="U76" s="17" t="s">
        <v>838</v>
      </c>
      <c r="V76" s="109" t="s">
        <v>862</v>
      </c>
      <c r="W76" s="15">
        <f t="shared" si="37"/>
        <v>9.1</v>
      </c>
      <c r="X76" s="48">
        <f t="shared" si="38"/>
        <v>5</v>
      </c>
      <c r="Y76" s="15">
        <f t="shared" si="36"/>
        <v>7.3</v>
      </c>
      <c r="Z76" s="48">
        <f t="shared" si="39"/>
        <v>3.9999999999999996</v>
      </c>
      <c r="AA76" s="77">
        <f>SUM(Table351550535374310[[#This Row],[Floor4]],Table351550535374310[[#This Row],[Vault6]])</f>
        <v>16.399999999999999</v>
      </c>
      <c r="AB76" s="48">
        <f t="shared" si="39"/>
        <v>4</v>
      </c>
    </row>
    <row r="77" spans="1:28" x14ac:dyDescent="0.25">
      <c r="A77" s="121"/>
      <c r="B77" s="132"/>
      <c r="C77" s="82"/>
      <c r="D77" s="82"/>
      <c r="E77" s="82"/>
      <c r="F77" s="96"/>
      <c r="G77" s="121"/>
      <c r="H77" s="132"/>
      <c r="I77" s="82"/>
      <c r="J77" s="82"/>
      <c r="K77" s="82"/>
      <c r="L77" s="269"/>
      <c r="M77" s="121"/>
      <c r="N77" s="269"/>
      <c r="O77" s="269"/>
      <c r="P77" s="269"/>
      <c r="Q77" s="82"/>
      <c r="U77" s="17" t="s">
        <v>838</v>
      </c>
      <c r="V77" s="116" t="s">
        <v>863</v>
      </c>
      <c r="W77" s="15">
        <v>9.1</v>
      </c>
      <c r="X77" s="48">
        <f t="shared" si="38"/>
        <v>5</v>
      </c>
      <c r="Y77" s="15">
        <v>7.3</v>
      </c>
      <c r="Z77" s="48">
        <f t="shared" si="39"/>
        <v>3.9999999999999996</v>
      </c>
      <c r="AA77" s="77">
        <f>SUM(Table351550535374310[[#This Row],[Floor4]],Table351550535374310[[#This Row],[Vault6]])</f>
        <v>16.399999999999999</v>
      </c>
      <c r="AB77" s="48">
        <f t="shared" si="39"/>
        <v>4</v>
      </c>
    </row>
    <row r="78" spans="1:28" x14ac:dyDescent="0.25">
      <c r="A78" s="121"/>
      <c r="B78" s="132"/>
      <c r="C78" s="82"/>
      <c r="D78" s="82"/>
      <c r="E78" s="82"/>
      <c r="F78" s="96"/>
      <c r="G78" s="121"/>
      <c r="H78" s="132"/>
      <c r="I78" s="82"/>
      <c r="J78" s="82"/>
      <c r="K78" s="82"/>
      <c r="L78" s="96"/>
      <c r="M78" s="121"/>
      <c r="N78" s="133"/>
      <c r="O78" s="133"/>
      <c r="P78" s="133"/>
      <c r="Q78" s="82"/>
      <c r="U78" s="17" t="s">
        <v>975</v>
      </c>
      <c r="V78" s="109" t="s">
        <v>979</v>
      </c>
      <c r="W78" s="15">
        <f>I52</f>
        <v>8.5</v>
      </c>
      <c r="X78" s="48">
        <f t="shared" si="38"/>
        <v>11</v>
      </c>
      <c r="Y78" s="15">
        <f>J52</f>
        <v>7.3</v>
      </c>
      <c r="Z78" s="48">
        <f t="shared" si="39"/>
        <v>3.9999999999999996</v>
      </c>
      <c r="AA78" s="77">
        <f>SUM(Table351550535374310[[#This Row],[Floor4]],Table351550535374310[[#This Row],[Vault6]])</f>
        <v>15.8</v>
      </c>
      <c r="AB78" s="48">
        <f t="shared" si="39"/>
        <v>10</v>
      </c>
    </row>
    <row r="79" spans="1:28" x14ac:dyDescent="0.25">
      <c r="A79" s="121"/>
      <c r="B79" s="132"/>
      <c r="C79" s="82"/>
      <c r="D79" s="82"/>
      <c r="E79" s="75"/>
      <c r="F79" s="96"/>
      <c r="G79" s="121"/>
      <c r="H79" s="132"/>
      <c r="I79" s="82"/>
      <c r="J79" s="82"/>
      <c r="K79" s="75"/>
      <c r="L79" s="96"/>
      <c r="M79" s="121"/>
      <c r="N79" s="132"/>
      <c r="O79" s="82"/>
      <c r="P79" s="82"/>
      <c r="Q79" s="75"/>
      <c r="U79" s="17" t="s">
        <v>975</v>
      </c>
      <c r="V79" s="109" t="s">
        <v>316</v>
      </c>
      <c r="W79" s="15">
        <f>I53</f>
        <v>8.5</v>
      </c>
      <c r="X79" s="48">
        <f t="shared" si="38"/>
        <v>11</v>
      </c>
      <c r="Y79" s="15">
        <f>J53</f>
        <v>7.1</v>
      </c>
      <c r="Z79" s="48">
        <f t="shared" si="39"/>
        <v>5.9999999999999991</v>
      </c>
      <c r="AA79" s="77">
        <f>SUM(Table351550535374310[[#This Row],[Floor4]],Table351550535374310[[#This Row],[Vault6]])</f>
        <v>15.6</v>
      </c>
      <c r="AB79" s="48">
        <f t="shared" si="39"/>
        <v>11.999999999999998</v>
      </c>
    </row>
    <row r="80" spans="1:28" x14ac:dyDescent="0.25">
      <c r="A80" s="1"/>
      <c r="B80" s="123"/>
      <c r="C80" s="71"/>
      <c r="D80" s="71"/>
      <c r="E80" s="124"/>
      <c r="F80" s="96"/>
      <c r="G80" s="1"/>
      <c r="H80" s="123"/>
      <c r="I80" s="71"/>
      <c r="J80" s="71"/>
      <c r="K80" s="124"/>
      <c r="L80" s="96"/>
      <c r="M80" s="1"/>
      <c r="N80" s="132"/>
      <c r="O80" s="82"/>
      <c r="P80" s="82"/>
      <c r="Q80" s="124"/>
      <c r="U80" s="127"/>
      <c r="V80" s="156"/>
      <c r="W80" s="75"/>
      <c r="X80" s="157"/>
      <c r="Y80" s="82"/>
      <c r="Z80" s="83"/>
      <c r="AA80" s="158"/>
      <c r="AB80" s="159"/>
    </row>
    <row r="81" spans="1:28" x14ac:dyDescent="0.25">
      <c r="A81" s="96"/>
      <c r="B81" s="142"/>
      <c r="C81" s="96"/>
      <c r="D81" s="99"/>
      <c r="E81" s="100"/>
      <c r="F81" s="96"/>
      <c r="G81" s="96"/>
      <c r="H81" s="142"/>
      <c r="I81" s="96"/>
      <c r="J81" s="96"/>
      <c r="K81" s="96"/>
      <c r="L81" s="96"/>
      <c r="M81" s="1"/>
      <c r="N81" s="132"/>
      <c r="O81" s="82"/>
      <c r="P81" s="82"/>
      <c r="Q81" s="1"/>
      <c r="U81" s="127"/>
      <c r="V81" s="156"/>
      <c r="W81" s="75"/>
      <c r="X81" s="157"/>
      <c r="Y81" s="82"/>
      <c r="Z81" s="83"/>
      <c r="AA81" s="158"/>
      <c r="AB81" s="159"/>
    </row>
    <row r="82" spans="1:28" x14ac:dyDescent="0.25">
      <c r="A82" s="270"/>
      <c r="B82" s="270"/>
      <c r="C82" s="270"/>
      <c r="D82" s="270"/>
      <c r="E82" s="270"/>
      <c r="F82" s="96"/>
      <c r="G82" s="269"/>
      <c r="H82" s="269"/>
      <c r="I82" s="269"/>
      <c r="J82" s="269"/>
      <c r="K82" s="269"/>
      <c r="L82" s="269"/>
      <c r="M82" s="1"/>
      <c r="N82" s="132"/>
      <c r="O82" s="82"/>
      <c r="P82" s="82"/>
      <c r="Q82" s="1"/>
      <c r="U82" s="127"/>
      <c r="V82" s="156"/>
      <c r="W82" s="75"/>
      <c r="X82" s="157"/>
      <c r="Y82" s="82"/>
      <c r="Z82" s="83"/>
      <c r="AA82" s="158"/>
      <c r="AB82" s="159"/>
    </row>
    <row r="83" spans="1:28" x14ac:dyDescent="0.25">
      <c r="A83" s="269"/>
      <c r="B83" s="269"/>
      <c r="C83" s="269"/>
      <c r="D83" s="269"/>
      <c r="E83" s="269"/>
      <c r="F83" s="9"/>
      <c r="G83" s="269"/>
      <c r="H83" s="269"/>
      <c r="I83" s="269"/>
      <c r="J83" s="269"/>
      <c r="K83" s="269"/>
      <c r="L83" s="96"/>
      <c r="M83" s="269"/>
      <c r="N83" s="132"/>
      <c r="O83" s="82"/>
      <c r="P83" s="82"/>
      <c r="Q83" s="269"/>
      <c r="U83" s="127"/>
      <c r="V83" s="156"/>
      <c r="W83" s="75"/>
      <c r="X83" s="157"/>
      <c r="Y83" s="82"/>
      <c r="Z83" s="83"/>
      <c r="AA83" s="158"/>
      <c r="AB83" s="159"/>
    </row>
    <row r="84" spans="1:28" x14ac:dyDescent="0.25">
      <c r="A84" s="133"/>
      <c r="B84" s="133"/>
      <c r="C84" s="133"/>
      <c r="D84" s="133"/>
      <c r="E84" s="133"/>
      <c r="G84" s="133"/>
      <c r="H84" s="133"/>
      <c r="I84" s="133"/>
      <c r="J84" s="133"/>
      <c r="K84" s="133"/>
      <c r="L84" s="96"/>
      <c r="M84" s="133"/>
      <c r="N84" s="132"/>
      <c r="O84" s="82"/>
      <c r="P84" s="82"/>
      <c r="Q84" s="133"/>
      <c r="U84" s="127"/>
      <c r="V84" s="156"/>
      <c r="W84" s="75"/>
      <c r="X84" s="157"/>
      <c r="Y84" s="82"/>
      <c r="Z84" s="83"/>
      <c r="AA84" s="158"/>
      <c r="AB84" s="159"/>
    </row>
    <row r="85" spans="1:28" x14ac:dyDescent="0.25">
      <c r="A85" s="121"/>
      <c r="B85" s="132"/>
      <c r="C85" s="82"/>
      <c r="D85" s="82"/>
      <c r="E85" s="82"/>
      <c r="G85" s="121"/>
      <c r="H85" s="132"/>
      <c r="I85" s="82"/>
      <c r="J85" s="82"/>
      <c r="K85" s="82"/>
      <c r="L85" s="96"/>
      <c r="M85" s="121"/>
      <c r="N85" s="123"/>
      <c r="O85" s="71"/>
      <c r="P85" s="71"/>
      <c r="Q85" s="82"/>
      <c r="U85" s="127"/>
      <c r="V85" s="156"/>
      <c r="W85" s="75"/>
      <c r="X85" s="157"/>
      <c r="Y85" s="82"/>
      <c r="Z85" s="83"/>
      <c r="AA85" s="158"/>
      <c r="AB85" s="159"/>
    </row>
    <row r="86" spans="1:28" x14ac:dyDescent="0.25">
      <c r="A86" s="121"/>
      <c r="B86" s="132"/>
      <c r="C86" s="82"/>
      <c r="D86" s="82"/>
      <c r="E86" s="82"/>
      <c r="G86" s="121"/>
      <c r="H86" s="132"/>
      <c r="I86" s="82"/>
      <c r="J86" s="82"/>
      <c r="K86" s="82"/>
      <c r="L86" s="96"/>
      <c r="M86" s="121"/>
      <c r="N86" s="142"/>
      <c r="O86" s="1"/>
      <c r="P86" s="123"/>
      <c r="Q86" s="82"/>
    </row>
    <row r="87" spans="1:28" x14ac:dyDescent="0.25">
      <c r="A87" s="121"/>
      <c r="B87" s="132"/>
      <c r="C87" s="82"/>
      <c r="D87" s="82"/>
      <c r="E87" s="82"/>
      <c r="G87" s="121"/>
      <c r="H87" s="132"/>
      <c r="I87" s="82"/>
      <c r="J87" s="82"/>
      <c r="K87" s="82"/>
      <c r="L87" s="96"/>
      <c r="M87" s="121"/>
      <c r="N87" s="1"/>
      <c r="O87" s="1"/>
      <c r="P87" s="1"/>
      <c r="Q87" s="82"/>
    </row>
    <row r="88" spans="1:28" x14ac:dyDescent="0.25">
      <c r="A88" s="121"/>
      <c r="B88" s="132"/>
      <c r="C88" s="82"/>
      <c r="D88" s="82"/>
      <c r="E88" s="82"/>
      <c r="G88" s="121"/>
      <c r="H88" s="132"/>
      <c r="I88" s="82"/>
      <c r="J88" s="82"/>
      <c r="K88" s="82"/>
      <c r="L88" s="96"/>
      <c r="M88" s="121"/>
      <c r="N88" s="269"/>
      <c r="O88" s="269"/>
      <c r="P88" s="269"/>
      <c r="Q88" s="82"/>
    </row>
    <row r="89" spans="1:28" x14ac:dyDescent="0.25">
      <c r="A89" s="121"/>
      <c r="B89" s="132"/>
      <c r="C89" s="82"/>
      <c r="D89" s="82"/>
      <c r="E89" s="82"/>
      <c r="G89" s="121"/>
      <c r="H89" s="132"/>
      <c r="I89" s="82"/>
      <c r="J89" s="82"/>
      <c r="K89" s="82"/>
      <c r="L89" s="96"/>
      <c r="M89" s="121"/>
      <c r="N89" s="133"/>
      <c r="O89" s="133"/>
      <c r="P89" s="133"/>
      <c r="Q89" s="82"/>
    </row>
    <row r="90" spans="1:28" x14ac:dyDescent="0.25">
      <c r="A90" s="121"/>
      <c r="B90" s="132"/>
      <c r="C90" s="82"/>
      <c r="D90" s="82"/>
      <c r="E90" s="75"/>
      <c r="F90" s="9"/>
      <c r="G90" s="121"/>
      <c r="H90" s="132"/>
      <c r="I90" s="82"/>
      <c r="J90" s="82"/>
      <c r="K90" s="75"/>
      <c r="L90" s="96"/>
      <c r="M90" s="121"/>
      <c r="N90" s="132"/>
      <c r="O90" s="82"/>
      <c r="P90" s="82"/>
      <c r="Q90" s="75"/>
    </row>
    <row r="91" spans="1:28" x14ac:dyDescent="0.25">
      <c r="A91" s="1"/>
      <c r="B91" s="123"/>
      <c r="C91" s="71"/>
      <c r="D91" s="71"/>
      <c r="E91" s="124"/>
      <c r="F91" s="9"/>
      <c r="G91" s="1"/>
      <c r="H91" s="123"/>
      <c r="I91" s="71"/>
      <c r="J91" s="71"/>
      <c r="K91" s="124"/>
      <c r="L91" s="96"/>
      <c r="M91" s="1"/>
      <c r="N91" s="132"/>
      <c r="O91" s="82"/>
      <c r="P91" s="82"/>
      <c r="Q91" s="124"/>
    </row>
    <row r="92" spans="1:28" x14ac:dyDescent="0.25">
      <c r="A92" s="1"/>
      <c r="B92" s="142"/>
      <c r="C92" s="1"/>
      <c r="D92" s="123"/>
      <c r="E92" s="137"/>
      <c r="G92" s="1"/>
      <c r="H92" s="142"/>
      <c r="I92" s="1"/>
      <c r="J92" s="123"/>
      <c r="K92" s="137"/>
      <c r="L92" s="96"/>
      <c r="M92" s="1"/>
      <c r="N92" s="132"/>
      <c r="O92" s="82"/>
      <c r="P92" s="82"/>
      <c r="Q92" s="137"/>
    </row>
    <row r="93" spans="1:28" x14ac:dyDescent="0.25">
      <c r="A93" s="96"/>
      <c r="B93" s="96"/>
      <c r="C93" s="96"/>
      <c r="D93" s="96"/>
      <c r="E93" s="96"/>
      <c r="F93" s="96"/>
      <c r="G93" s="96"/>
      <c r="H93" s="96"/>
      <c r="I93" s="96"/>
      <c r="J93" s="96"/>
      <c r="K93" s="96"/>
      <c r="L93" s="96"/>
      <c r="M93" s="1"/>
      <c r="N93" s="129"/>
      <c r="O93" s="82"/>
      <c r="P93" s="82"/>
      <c r="Q93" s="1"/>
    </row>
    <row r="94" spans="1:28" x14ac:dyDescent="0.25">
      <c r="A94" s="269"/>
      <c r="B94" s="269"/>
      <c r="C94" s="269"/>
      <c r="D94" s="269"/>
      <c r="E94" s="269"/>
      <c r="F94" s="9"/>
      <c r="G94" s="269"/>
      <c r="H94" s="269"/>
      <c r="I94" s="269"/>
      <c r="J94" s="269"/>
      <c r="K94" s="269"/>
      <c r="L94" s="96"/>
      <c r="M94" s="269"/>
      <c r="N94" s="129"/>
      <c r="O94" s="82"/>
      <c r="P94" s="82"/>
      <c r="Q94" s="269"/>
    </row>
    <row r="95" spans="1:28" x14ac:dyDescent="0.25">
      <c r="A95" s="133"/>
      <c r="B95" s="133"/>
      <c r="C95" s="133"/>
      <c r="D95" s="133"/>
      <c r="E95" s="133"/>
      <c r="G95" s="133"/>
      <c r="H95" s="133"/>
      <c r="I95" s="133"/>
      <c r="J95" s="133"/>
      <c r="K95" s="133"/>
      <c r="L95" s="96"/>
      <c r="M95" s="133"/>
      <c r="N95" s="132"/>
      <c r="O95" s="82"/>
      <c r="P95" s="82"/>
      <c r="Q95" s="133"/>
    </row>
    <row r="96" spans="1:28" x14ac:dyDescent="0.25">
      <c r="A96" s="121"/>
      <c r="B96" s="132"/>
      <c r="C96" s="82"/>
      <c r="D96" s="82"/>
      <c r="E96" s="82"/>
      <c r="G96" s="121"/>
      <c r="H96" s="132"/>
      <c r="I96" s="82"/>
      <c r="J96" s="82"/>
      <c r="K96" s="82"/>
      <c r="L96" s="96"/>
      <c r="M96" s="121"/>
      <c r="N96" s="123"/>
      <c r="O96" s="71"/>
      <c r="P96" s="71"/>
      <c r="Q96" s="82"/>
    </row>
    <row r="97" spans="1:17" customFormat="1" x14ac:dyDescent="0.25">
      <c r="A97" s="121"/>
      <c r="B97" s="132"/>
      <c r="C97" s="82"/>
      <c r="D97" s="82"/>
      <c r="E97" s="82"/>
      <c r="G97" s="121"/>
      <c r="H97" s="132"/>
      <c r="I97" s="82"/>
      <c r="J97" s="82"/>
      <c r="K97" s="82"/>
      <c r="L97" s="96"/>
      <c r="M97" s="121"/>
      <c r="N97" s="142"/>
      <c r="O97" s="1"/>
      <c r="P97" s="123"/>
      <c r="Q97" s="82"/>
    </row>
    <row r="98" spans="1:17" customFormat="1" x14ac:dyDescent="0.25">
      <c r="A98" s="121"/>
      <c r="B98" s="132"/>
      <c r="C98" s="82"/>
      <c r="D98" s="82"/>
      <c r="E98" s="82"/>
      <c r="G98" s="121"/>
      <c r="H98" s="132"/>
      <c r="I98" s="82"/>
      <c r="J98" s="82"/>
      <c r="K98" s="82"/>
      <c r="L98" s="96"/>
      <c r="M98" s="121"/>
      <c r="Q98" s="82"/>
    </row>
    <row r="99" spans="1:17" customFormat="1" x14ac:dyDescent="0.25">
      <c r="A99" s="121"/>
      <c r="B99" s="132"/>
      <c r="C99" s="82"/>
      <c r="D99" s="82"/>
      <c r="E99" s="82"/>
      <c r="G99" s="121"/>
      <c r="H99" s="132"/>
      <c r="I99" s="82"/>
      <c r="J99" s="82"/>
      <c r="K99" s="82"/>
      <c r="L99" s="96"/>
      <c r="M99" s="121"/>
      <c r="Q99" s="82"/>
    </row>
    <row r="100" spans="1:17" customFormat="1" x14ac:dyDescent="0.25">
      <c r="A100" s="121"/>
      <c r="B100" s="132"/>
      <c r="C100" s="82"/>
      <c r="D100" s="82"/>
      <c r="E100" s="82"/>
      <c r="G100" s="121"/>
      <c r="H100" s="132"/>
      <c r="I100" s="82"/>
      <c r="J100" s="82"/>
      <c r="K100" s="82"/>
      <c r="L100" s="96"/>
      <c r="M100" s="121"/>
      <c r="Q100" s="82"/>
    </row>
    <row r="101" spans="1:17" customFormat="1" x14ac:dyDescent="0.25">
      <c r="A101" s="121"/>
      <c r="B101" s="132"/>
      <c r="C101" s="82"/>
      <c r="D101" s="82"/>
      <c r="E101" s="75"/>
      <c r="F101" s="9"/>
      <c r="G101" s="121"/>
      <c r="H101" s="132"/>
      <c r="I101" s="82"/>
      <c r="J101" s="82"/>
      <c r="K101" s="75"/>
      <c r="L101" s="96"/>
      <c r="M101" s="121"/>
      <c r="Q101" s="75"/>
    </row>
    <row r="102" spans="1:17" customFormat="1" x14ac:dyDescent="0.25">
      <c r="A102" s="1"/>
      <c r="B102" s="123"/>
      <c r="C102" s="71"/>
      <c r="D102" s="71"/>
      <c r="E102" s="124"/>
      <c r="F102" s="9"/>
      <c r="G102" s="1"/>
      <c r="H102" s="123"/>
      <c r="I102" s="71"/>
      <c r="J102" s="71"/>
      <c r="K102" s="124"/>
      <c r="L102" s="96"/>
      <c r="M102" s="1"/>
      <c r="Q102" s="124"/>
    </row>
    <row r="103" spans="1:17" customFormat="1" x14ac:dyDescent="0.25">
      <c r="A103" s="1"/>
      <c r="B103" s="142"/>
      <c r="C103" s="1"/>
      <c r="D103" s="123"/>
      <c r="E103" s="137"/>
      <c r="G103" s="1"/>
      <c r="H103" s="142"/>
      <c r="I103" s="1"/>
      <c r="J103" s="123"/>
      <c r="K103" s="137"/>
      <c r="L103" s="96"/>
      <c r="M103" s="1"/>
      <c r="Q103" s="137"/>
    </row>
    <row r="104" spans="1:17" customFormat="1" x14ac:dyDescent="0.25">
      <c r="A104" s="1"/>
      <c r="B104" s="1"/>
      <c r="C104" s="1"/>
      <c r="D104" s="1"/>
      <c r="E104" s="1"/>
      <c r="G104" s="1"/>
      <c r="H104" s="1"/>
      <c r="I104" s="1"/>
      <c r="J104" s="1"/>
      <c r="K104" s="1"/>
      <c r="L104" s="1"/>
      <c r="M104" s="1"/>
      <c r="Q104" s="1"/>
    </row>
    <row r="105" spans="1:17" customFormat="1" x14ac:dyDescent="0.25">
      <c r="A105" s="148"/>
      <c r="B105" s="269"/>
      <c r="C105" s="269"/>
      <c r="D105" s="269"/>
      <c r="E105" s="269"/>
      <c r="G105" s="269"/>
      <c r="H105" s="269"/>
      <c r="I105" s="269"/>
      <c r="J105" s="269"/>
      <c r="K105" s="269"/>
      <c r="L105" s="96"/>
      <c r="M105" s="269"/>
      <c r="Q105" s="269"/>
    </row>
    <row r="106" spans="1:17" customFormat="1" x14ac:dyDescent="0.25">
      <c r="A106" s="133"/>
      <c r="B106" s="133"/>
      <c r="C106" s="133"/>
      <c r="D106" s="133"/>
      <c r="E106" s="133"/>
      <c r="G106" s="133"/>
      <c r="H106" s="133"/>
      <c r="I106" s="133"/>
      <c r="J106" s="133"/>
      <c r="K106" s="133"/>
      <c r="L106" s="96"/>
      <c r="M106" s="133"/>
      <c r="Q106" s="133"/>
    </row>
    <row r="107" spans="1:17" customFormat="1" x14ac:dyDescent="0.25">
      <c r="A107" s="121"/>
      <c r="B107" s="132"/>
      <c r="C107" s="82"/>
      <c r="D107" s="82"/>
      <c r="E107" s="82"/>
      <c r="G107" s="121"/>
      <c r="H107" s="132"/>
      <c r="I107" s="82"/>
      <c r="J107" s="82"/>
      <c r="K107" s="82"/>
      <c r="L107" s="96"/>
      <c r="M107" s="121"/>
      <c r="Q107" s="82"/>
    </row>
    <row r="108" spans="1:17" customFormat="1" x14ac:dyDescent="0.25">
      <c r="A108" s="121"/>
      <c r="B108" s="132"/>
      <c r="C108" s="82"/>
      <c r="D108" s="82"/>
      <c r="E108" s="82"/>
      <c r="G108" s="121"/>
      <c r="H108" s="132"/>
      <c r="I108" s="82"/>
      <c r="J108" s="82"/>
      <c r="K108" s="82"/>
      <c r="L108" s="96"/>
      <c r="M108" s="121"/>
      <c r="Q108" s="82"/>
    </row>
    <row r="109" spans="1:17" customFormat="1" x14ac:dyDescent="0.25">
      <c r="A109" s="121"/>
      <c r="B109" s="132"/>
      <c r="C109" s="82"/>
      <c r="D109" s="82"/>
      <c r="E109" s="82"/>
      <c r="G109" s="121"/>
      <c r="H109" s="132"/>
      <c r="I109" s="82"/>
      <c r="J109" s="82"/>
      <c r="K109" s="82"/>
      <c r="L109" s="96"/>
      <c r="M109" s="121"/>
      <c r="Q109" s="82"/>
    </row>
    <row r="110" spans="1:17" customFormat="1" x14ac:dyDescent="0.25">
      <c r="A110" s="121"/>
      <c r="B110" s="129"/>
      <c r="C110" s="82"/>
      <c r="D110" s="82"/>
      <c r="E110" s="82"/>
      <c r="G110" s="121"/>
      <c r="H110" s="129"/>
      <c r="I110" s="82"/>
      <c r="J110" s="82"/>
      <c r="K110" s="82"/>
      <c r="L110" s="96"/>
      <c r="M110" s="121"/>
      <c r="Q110" s="82"/>
    </row>
    <row r="111" spans="1:17" customFormat="1" x14ac:dyDescent="0.25">
      <c r="A111" s="121"/>
      <c r="B111" s="129"/>
      <c r="C111" s="82"/>
      <c r="D111" s="82"/>
      <c r="E111" s="82"/>
      <c r="G111" s="121"/>
      <c r="H111" s="129"/>
      <c r="I111" s="82"/>
      <c r="J111" s="82"/>
      <c r="K111" s="82"/>
      <c r="L111" s="96"/>
      <c r="M111" s="121"/>
      <c r="Q111" s="82"/>
    </row>
    <row r="112" spans="1:17" customFormat="1" x14ac:dyDescent="0.25">
      <c r="A112" s="121"/>
      <c r="B112" s="132"/>
      <c r="C112" s="82"/>
      <c r="D112" s="82"/>
      <c r="E112" s="75"/>
      <c r="G112" s="121"/>
      <c r="H112" s="132"/>
      <c r="I112" s="82"/>
      <c r="J112" s="82"/>
      <c r="K112" s="75"/>
      <c r="L112" s="96"/>
      <c r="M112" s="121"/>
      <c r="Q112" s="75"/>
    </row>
    <row r="113" spans="1:28" x14ac:dyDescent="0.25">
      <c r="A113" s="1"/>
      <c r="B113" s="123"/>
      <c r="C113" s="71"/>
      <c r="D113" s="71"/>
      <c r="E113" s="124"/>
      <c r="G113" s="1"/>
      <c r="H113" s="123"/>
      <c r="I113" s="71"/>
      <c r="J113" s="71"/>
      <c r="K113" s="124"/>
      <c r="L113" s="96"/>
      <c r="M113" s="1"/>
      <c r="Q113" s="124"/>
      <c r="X113"/>
      <c r="Z113"/>
      <c r="AA113"/>
      <c r="AB113"/>
    </row>
    <row r="114" spans="1:28" x14ac:dyDescent="0.25">
      <c r="B114" s="110"/>
      <c r="D114" s="33"/>
      <c r="E114" s="34"/>
      <c r="G114" s="1"/>
      <c r="H114" s="142"/>
      <c r="I114" s="1"/>
      <c r="J114" s="123"/>
      <c r="K114" s="137"/>
      <c r="L114" s="1"/>
      <c r="M114" s="1"/>
      <c r="Q114" s="137"/>
      <c r="X114"/>
      <c r="Z114"/>
      <c r="AA114"/>
      <c r="AB114"/>
    </row>
    <row r="129" spans="1:11" customFormat="1" x14ac:dyDescent="0.25">
      <c r="A129" s="1"/>
      <c r="B129" s="1"/>
      <c r="C129" s="1"/>
      <c r="D129" s="1"/>
      <c r="E129" s="1"/>
    </row>
    <row r="130" spans="1:11" customFormat="1" x14ac:dyDescent="0.25">
      <c r="A130" s="121"/>
      <c r="B130" s="132"/>
      <c r="C130" s="132"/>
      <c r="D130" s="132"/>
      <c r="E130" s="82"/>
      <c r="G130" s="121"/>
      <c r="H130" s="122"/>
      <c r="I130" s="82"/>
      <c r="J130" s="82"/>
      <c r="K130" s="82"/>
    </row>
    <row r="131" spans="1:11" customFormat="1" x14ac:dyDescent="0.25">
      <c r="A131" s="121"/>
      <c r="B131" s="132"/>
      <c r="C131" s="132"/>
      <c r="D131" s="132"/>
      <c r="E131" s="82"/>
      <c r="G131" s="121"/>
      <c r="H131" s="122"/>
      <c r="I131" s="82"/>
      <c r="J131" s="82"/>
      <c r="K131" s="82"/>
    </row>
    <row r="132" spans="1:11" customFormat="1" x14ac:dyDescent="0.25">
      <c r="A132" s="121"/>
      <c r="B132" s="132"/>
      <c r="C132" s="132"/>
      <c r="D132" s="132"/>
      <c r="E132" s="75"/>
      <c r="G132" s="121"/>
      <c r="H132" s="122"/>
      <c r="I132" s="82"/>
      <c r="J132" s="82"/>
      <c r="K132" s="75"/>
    </row>
    <row r="133" spans="1:11" customFormat="1" x14ac:dyDescent="0.25">
      <c r="A133" s="1"/>
      <c r="B133" s="123"/>
      <c r="C133" s="71"/>
      <c r="D133" s="71"/>
      <c r="E133" s="124"/>
      <c r="G133" s="1"/>
      <c r="H133" s="123"/>
      <c r="I133" s="71"/>
      <c r="J133" s="71"/>
      <c r="K133" s="124"/>
    </row>
  </sheetData>
  <mergeCells count="3">
    <mergeCell ref="A1:AB1"/>
    <mergeCell ref="A2:AB2"/>
    <mergeCell ref="G4:I4"/>
  </mergeCells>
  <phoneticPr fontId="20" type="noConversion"/>
  <conditionalFormatting sqref="Z7:Z79">
    <cfRule type="cellIs" dxfId="536" priority="4" operator="equal">
      <formula>3</formula>
    </cfRule>
    <cfRule type="cellIs" dxfId="535" priority="5" operator="equal">
      <formula>2</formula>
    </cfRule>
    <cfRule type="cellIs" dxfId="534" priority="6" operator="equal">
      <formula>1</formula>
    </cfRule>
  </conditionalFormatting>
  <conditionalFormatting sqref="X7:X79">
    <cfRule type="cellIs" dxfId="533" priority="1" operator="equal">
      <formula>3</formula>
    </cfRule>
    <cfRule type="cellIs" dxfId="532" priority="2" operator="equal">
      <formula>2</formula>
    </cfRule>
    <cfRule type="cellIs" dxfId="531" priority="3" operator="equal">
      <formula>1</formula>
    </cfRule>
  </conditionalFormatting>
  <conditionalFormatting sqref="P51:P63">
    <cfRule type="cellIs" dxfId="530" priority="10" operator="equal">
      <formula>3</formula>
    </cfRule>
    <cfRule type="cellIs" dxfId="529" priority="11" operator="equal">
      <formula>2</formula>
    </cfRule>
    <cfRule type="cellIs" dxfId="528" priority="12" operator="equal">
      <formula>1</formula>
    </cfRule>
  </conditionalFormatting>
  <conditionalFormatting sqref="AB7:AB79">
    <cfRule type="cellIs" dxfId="527" priority="7" operator="equal">
      <formula>3</formula>
    </cfRule>
    <cfRule type="cellIs" dxfId="526" priority="8" operator="equal">
      <formula>2</formula>
    </cfRule>
    <cfRule type="cellIs" dxfId="525" priority="9"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Q33"/>
  <sheetViews>
    <sheetView topLeftCell="A4" zoomScale="90" zoomScaleNormal="90" zoomScalePageLayoutView="90" workbookViewId="0">
      <selection activeCell="P29" sqref="P29"/>
    </sheetView>
  </sheetViews>
  <sheetFormatPr defaultColWidth="8.875" defaultRowHeight="15.75" x14ac:dyDescent="0.25"/>
  <cols>
    <col min="1" max="1" width="4.875" customWidth="1"/>
    <col min="2" max="2" width="19.125" customWidth="1"/>
    <col min="3" max="4" width="7.5" bestFit="1" customWidth="1"/>
    <col min="5" max="5" width="7.375" bestFit="1" customWidth="1"/>
    <col min="6" max="6" width="0.5" customWidth="1"/>
    <col min="7" max="7" width="5.375" bestFit="1" customWidth="1"/>
    <col min="8" max="8" width="19.125" customWidth="1"/>
    <col min="9" max="10" width="7.5" bestFit="1" customWidth="1"/>
    <col min="11" max="11" width="7.375" bestFit="1" customWidth="1"/>
    <col min="12" max="12" width="0.5" customWidth="1"/>
    <col min="13" max="13" width="4.625" bestFit="1" customWidth="1"/>
    <col min="14" max="14" width="22.125" customWidth="1"/>
    <col min="15" max="15" width="9.125" customWidth="1"/>
    <col min="16" max="16" width="7.5" bestFit="1" customWidth="1"/>
    <col min="17" max="17" width="7.375" bestFit="1" customWidth="1"/>
    <col min="18" max="18" width="0.375" customWidth="1"/>
    <col min="19" max="19" width="0.5" customWidth="1"/>
    <col min="20" max="20" width="1.875" bestFit="1" customWidth="1"/>
    <col min="21" max="21" width="7.625" customWidth="1"/>
    <col min="22" max="22" width="23" bestFit="1" customWidth="1"/>
    <col min="23" max="23" width="8.625" customWidth="1"/>
    <col min="24" max="24" width="5.375" customWidth="1"/>
    <col min="25" max="25" width="7.5" customWidth="1"/>
    <col min="26" max="26" width="6.125" style="58" customWidth="1"/>
    <col min="27" max="27" width="8.625" style="39" customWidth="1"/>
    <col min="28" max="28" width="6" style="6" customWidth="1"/>
  </cols>
  <sheetData>
    <row r="1" spans="1:69"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164"/>
      <c r="AD1" s="164"/>
      <c r="AE1" s="164"/>
      <c r="AF1" s="164"/>
      <c r="AG1" s="164"/>
      <c r="AH1" s="164"/>
      <c r="AI1" s="164"/>
      <c r="AJ1" s="164"/>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40" customFormat="1" ht="21" customHeight="1" x14ac:dyDescent="0.3">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165"/>
      <c r="AD2" s="165"/>
      <c r="AE2" s="165"/>
      <c r="AF2" s="165"/>
      <c r="AG2" s="165"/>
      <c r="AH2" s="165"/>
      <c r="AI2" s="165"/>
      <c r="AJ2" s="3"/>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2"/>
      <c r="BQ2" s="2"/>
    </row>
    <row r="3" spans="1:69" ht="28.5" customHeight="1" x14ac:dyDescent="0.25">
      <c r="E3" s="4"/>
      <c r="F3" s="4"/>
      <c r="G3" s="4"/>
      <c r="H3" s="4"/>
      <c r="I3" s="4"/>
      <c r="J3" s="1"/>
      <c r="K3" s="1"/>
      <c r="L3" s="1"/>
      <c r="M3" s="1"/>
      <c r="N3" s="1"/>
      <c r="O3" s="1"/>
      <c r="P3" s="1"/>
      <c r="Q3" s="1"/>
      <c r="R3" s="1"/>
      <c r="S3" s="1"/>
      <c r="T3" s="1"/>
      <c r="U3" s="1"/>
      <c r="V3" s="1"/>
      <c r="W3" s="1"/>
      <c r="X3" s="1"/>
      <c r="Y3" s="1"/>
      <c r="Z3" s="56"/>
      <c r="AA3" s="36"/>
      <c r="AB3" s="38"/>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21" x14ac:dyDescent="0.35">
      <c r="E4" s="1"/>
      <c r="F4" s="1"/>
      <c r="G4" s="286" t="s">
        <v>1109</v>
      </c>
      <c r="H4" s="287"/>
      <c r="I4" s="288"/>
      <c r="M4" s="1"/>
      <c r="N4" s="1"/>
      <c r="O4" s="1"/>
      <c r="P4" s="1"/>
      <c r="Q4" s="1"/>
      <c r="R4" s="1"/>
      <c r="S4" s="1"/>
      <c r="T4" s="1"/>
      <c r="U4" s="1"/>
      <c r="V4" s="1"/>
      <c r="W4" s="1"/>
      <c r="X4" s="1"/>
      <c r="Y4" s="1"/>
      <c r="Z4" s="56"/>
      <c r="AA4" s="36"/>
      <c r="AB4" s="38"/>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6" spans="1:69" s="9" customFormat="1" x14ac:dyDescent="0.25">
      <c r="A6" s="172" t="s">
        <v>336</v>
      </c>
      <c r="B6" s="160"/>
      <c r="C6" s="160"/>
      <c r="D6" s="160"/>
      <c r="E6" s="161"/>
      <c r="G6" s="172" t="s">
        <v>867</v>
      </c>
      <c r="H6" s="160"/>
      <c r="I6" s="160"/>
      <c r="J6" s="160"/>
      <c r="K6" s="161"/>
      <c r="M6" s="172" t="s">
        <v>868</v>
      </c>
      <c r="N6" s="160"/>
      <c r="O6" s="160"/>
      <c r="P6" s="160"/>
      <c r="Q6" s="161"/>
      <c r="U6" s="42" t="s">
        <v>13</v>
      </c>
      <c r="V6" s="43" t="s">
        <v>2</v>
      </c>
      <c r="W6" s="44" t="s">
        <v>6</v>
      </c>
      <c r="X6" s="44" t="s">
        <v>15</v>
      </c>
      <c r="Y6" s="44" t="s">
        <v>7</v>
      </c>
      <c r="Z6" s="57" t="s">
        <v>16</v>
      </c>
      <c r="AA6" s="45" t="s">
        <v>5</v>
      </c>
      <c r="AB6" s="46" t="s">
        <v>17</v>
      </c>
    </row>
    <row r="7" spans="1:69" x14ac:dyDescent="0.25">
      <c r="A7" s="10" t="s">
        <v>1</v>
      </c>
      <c r="B7" s="10" t="s">
        <v>2</v>
      </c>
      <c r="C7" s="10" t="s">
        <v>3</v>
      </c>
      <c r="D7" s="10" t="s">
        <v>4</v>
      </c>
      <c r="E7" s="10" t="s">
        <v>5</v>
      </c>
      <c r="G7" s="10" t="s">
        <v>1</v>
      </c>
      <c r="H7" s="10" t="s">
        <v>2</v>
      </c>
      <c r="I7" s="10" t="s">
        <v>3</v>
      </c>
      <c r="J7" s="10" t="s">
        <v>4</v>
      </c>
      <c r="K7" s="10" t="s">
        <v>5</v>
      </c>
      <c r="M7" s="10" t="s">
        <v>1</v>
      </c>
      <c r="N7" s="10" t="s">
        <v>2</v>
      </c>
      <c r="O7" s="10" t="s">
        <v>3</v>
      </c>
      <c r="P7" s="10" t="s">
        <v>4</v>
      </c>
      <c r="Q7" s="10" t="s">
        <v>5</v>
      </c>
      <c r="U7" s="41" t="s">
        <v>517</v>
      </c>
      <c r="V7" s="116" t="s">
        <v>519</v>
      </c>
      <c r="W7" s="14">
        <f t="shared" ref="W7" si="0">C19</f>
        <v>8.8000000000000007</v>
      </c>
      <c r="X7" s="48">
        <f t="shared" ref="X7" si="1">SUMPRODUCT((W$7:W$33&gt;W7)/COUNTIF(W$7:W$33,W$7:W$33&amp;""))+1</f>
        <v>7</v>
      </c>
      <c r="Y7" s="14">
        <f>D19</f>
        <v>7.9</v>
      </c>
      <c r="Z7" s="48">
        <f t="shared" ref="Z7:AB33" si="2">SUMPRODUCT((Y$7:Y$33&gt;Y7)/COUNTIF(Y$7:Y$33,Y$7:Y$33&amp;""))+1</f>
        <v>5</v>
      </c>
      <c r="AA7" s="37">
        <f>SUM(Table351213142445[[#This Row],[Floor]],Table351213142445[[#This Row],[Vault]])</f>
        <v>16.700000000000003</v>
      </c>
      <c r="AB7" s="48">
        <f t="shared" si="2"/>
        <v>9</v>
      </c>
    </row>
    <row r="8" spans="1:69" x14ac:dyDescent="0.25">
      <c r="A8" s="219">
        <v>435</v>
      </c>
      <c r="B8" s="109" t="s">
        <v>360</v>
      </c>
      <c r="C8" s="14">
        <v>9.1</v>
      </c>
      <c r="D8" s="14">
        <v>8.5</v>
      </c>
      <c r="E8" s="14">
        <f t="shared" ref="E8:E13" si="3">SUM(C8,D8)</f>
        <v>17.600000000000001</v>
      </c>
      <c r="G8" s="219">
        <v>441</v>
      </c>
      <c r="H8" s="109" t="s">
        <v>415</v>
      </c>
      <c r="I8" s="14">
        <v>0</v>
      </c>
      <c r="J8" s="14">
        <v>0</v>
      </c>
      <c r="K8" s="14">
        <f t="shared" ref="K8:K13" si="4">SUM(I8,J8)</f>
        <v>0</v>
      </c>
      <c r="M8" s="219">
        <v>447</v>
      </c>
      <c r="N8" s="109" t="s">
        <v>871</v>
      </c>
      <c r="O8" s="14">
        <v>9.0500000000000007</v>
      </c>
      <c r="P8" s="14">
        <v>7.7</v>
      </c>
      <c r="Q8" s="14">
        <f t="shared" ref="Q8:Q13" si="5">SUM(O8,P8)</f>
        <v>16.75</v>
      </c>
      <c r="U8" s="41" t="s">
        <v>338</v>
      </c>
      <c r="V8" s="109" t="s">
        <v>360</v>
      </c>
      <c r="W8" s="14">
        <f>C8</f>
        <v>9.1</v>
      </c>
      <c r="X8" s="48">
        <f t="shared" ref="X8" si="6">SUMPRODUCT((W$7:W$33&gt;W8)/COUNTIF(W$7:W$33,W$7:W$33&amp;""))+1</f>
        <v>4</v>
      </c>
      <c r="Y8" s="14">
        <f t="shared" ref="Y8:Y13" si="7">D8</f>
        <v>8.5</v>
      </c>
      <c r="Z8" s="48">
        <f t="shared" si="2"/>
        <v>1</v>
      </c>
      <c r="AA8" s="37">
        <f>SUM(Table351213142445[[#This Row],[Floor]],Table351213142445[[#This Row],[Vault]])</f>
        <v>17.600000000000001</v>
      </c>
      <c r="AB8" s="48">
        <f t="shared" si="2"/>
        <v>2</v>
      </c>
    </row>
    <row r="9" spans="1:69" x14ac:dyDescent="0.25">
      <c r="A9" s="219">
        <v>436</v>
      </c>
      <c r="B9" s="109" t="s">
        <v>805</v>
      </c>
      <c r="C9" s="14">
        <v>9.1999999999999993</v>
      </c>
      <c r="D9" s="14">
        <v>7.8</v>
      </c>
      <c r="E9" s="14">
        <f t="shared" si="3"/>
        <v>17</v>
      </c>
      <c r="G9" s="219">
        <v>442</v>
      </c>
      <c r="H9" s="109" t="s">
        <v>869</v>
      </c>
      <c r="I9" s="14">
        <v>8.35</v>
      </c>
      <c r="J9" s="14">
        <v>7.6</v>
      </c>
      <c r="K9" s="14">
        <f t="shared" si="4"/>
        <v>15.95</v>
      </c>
      <c r="M9" s="219">
        <v>448</v>
      </c>
      <c r="N9" s="109" t="s">
        <v>872</v>
      </c>
      <c r="O9" s="14">
        <v>8.5</v>
      </c>
      <c r="P9" s="14">
        <v>7.4</v>
      </c>
      <c r="Q9" s="14">
        <f t="shared" si="5"/>
        <v>15.9</v>
      </c>
      <c r="U9" s="41" t="s">
        <v>338</v>
      </c>
      <c r="V9" s="109" t="s">
        <v>805</v>
      </c>
      <c r="W9" s="14">
        <f t="shared" ref="W9:W13" si="8">C9</f>
        <v>9.1999999999999993</v>
      </c>
      <c r="X9" s="48">
        <f t="shared" ref="X9" si="9">SUMPRODUCT((W$7:W$33&gt;W9)/COUNTIF(W$7:W$33,W$7:W$33&amp;""))+1</f>
        <v>3</v>
      </c>
      <c r="Y9" s="14">
        <f t="shared" si="7"/>
        <v>7.8</v>
      </c>
      <c r="Z9" s="48">
        <f t="shared" si="2"/>
        <v>6</v>
      </c>
      <c r="AA9" s="37">
        <f>SUM(Table351213142445[[#This Row],[Floor]],Table351213142445[[#This Row],[Vault]])</f>
        <v>17</v>
      </c>
      <c r="AB9" s="48">
        <f t="shared" si="2"/>
        <v>5</v>
      </c>
    </row>
    <row r="10" spans="1:69" x14ac:dyDescent="0.25">
      <c r="A10" s="219">
        <v>437</v>
      </c>
      <c r="B10" s="109" t="s">
        <v>359</v>
      </c>
      <c r="C10" s="14">
        <v>9.1999999999999993</v>
      </c>
      <c r="D10" s="14">
        <v>8.1999999999999993</v>
      </c>
      <c r="E10" s="14">
        <f t="shared" si="3"/>
        <v>17.399999999999999</v>
      </c>
      <c r="G10" s="219">
        <v>443</v>
      </c>
      <c r="H10" s="109" t="s">
        <v>24</v>
      </c>
      <c r="I10" s="14">
        <v>9</v>
      </c>
      <c r="J10" s="14">
        <v>8</v>
      </c>
      <c r="K10" s="14">
        <f t="shared" si="4"/>
        <v>17</v>
      </c>
      <c r="M10" s="219">
        <v>449</v>
      </c>
      <c r="N10" s="109" t="s">
        <v>873</v>
      </c>
      <c r="O10" s="14">
        <v>0</v>
      </c>
      <c r="P10" s="14">
        <v>0</v>
      </c>
      <c r="Q10" s="14">
        <f t="shared" si="5"/>
        <v>0</v>
      </c>
      <c r="U10" s="41" t="s">
        <v>338</v>
      </c>
      <c r="V10" s="109" t="s">
        <v>359</v>
      </c>
      <c r="W10" s="14">
        <f t="shared" si="8"/>
        <v>9.1999999999999993</v>
      </c>
      <c r="X10" s="48">
        <f t="shared" ref="X10" si="10">SUMPRODUCT((W$7:W$33&gt;W10)/COUNTIF(W$7:W$33,W$7:W$33&amp;""))+1</f>
        <v>3</v>
      </c>
      <c r="Y10" s="14">
        <f t="shared" si="7"/>
        <v>8.1999999999999993</v>
      </c>
      <c r="Z10" s="48">
        <f t="shared" si="2"/>
        <v>3</v>
      </c>
      <c r="AA10" s="37">
        <f>SUM(Table351213142445[[#This Row],[Floor]],Table351213142445[[#This Row],[Vault]])</f>
        <v>17.399999999999999</v>
      </c>
      <c r="AB10" s="48">
        <f t="shared" si="2"/>
        <v>4</v>
      </c>
    </row>
    <row r="11" spans="1:69" x14ac:dyDescent="0.25">
      <c r="A11" s="219">
        <v>438</v>
      </c>
      <c r="B11" s="109" t="s">
        <v>337</v>
      </c>
      <c r="C11" s="14">
        <v>9</v>
      </c>
      <c r="D11" s="14">
        <v>7.9</v>
      </c>
      <c r="E11" s="14">
        <f t="shared" si="3"/>
        <v>16.899999999999999</v>
      </c>
      <c r="G11" s="219">
        <v>444</v>
      </c>
      <c r="H11" s="109" t="s">
        <v>437</v>
      </c>
      <c r="I11" s="14">
        <v>9</v>
      </c>
      <c r="J11" s="14">
        <v>7.3</v>
      </c>
      <c r="K11" s="14">
        <f t="shared" si="4"/>
        <v>16.3</v>
      </c>
      <c r="M11" s="219">
        <v>450</v>
      </c>
      <c r="N11" s="109" t="s">
        <v>416</v>
      </c>
      <c r="O11" s="14">
        <v>0</v>
      </c>
      <c r="P11" s="14">
        <v>0</v>
      </c>
      <c r="Q11" s="14">
        <f t="shared" si="5"/>
        <v>0</v>
      </c>
      <c r="U11" s="41" t="s">
        <v>338</v>
      </c>
      <c r="V11" s="109" t="s">
        <v>337</v>
      </c>
      <c r="W11" s="14">
        <f t="shared" si="8"/>
        <v>9</v>
      </c>
      <c r="X11" s="48">
        <f t="shared" ref="X11" si="11">SUMPRODUCT((W$7:W$33&gt;W11)/COUNTIF(W$7:W$33,W$7:W$33&amp;""))+1</f>
        <v>6</v>
      </c>
      <c r="Y11" s="14">
        <f t="shared" si="7"/>
        <v>7.9</v>
      </c>
      <c r="Z11" s="48">
        <f t="shared" si="2"/>
        <v>5</v>
      </c>
      <c r="AA11" s="37">
        <f>SUM(Table351213142445[[#This Row],[Floor]],Table351213142445[[#This Row],[Vault]])</f>
        <v>16.899999999999999</v>
      </c>
      <c r="AB11" s="48">
        <f t="shared" si="2"/>
        <v>6</v>
      </c>
    </row>
    <row r="12" spans="1:69" x14ac:dyDescent="0.25">
      <c r="A12" s="219">
        <v>439</v>
      </c>
      <c r="B12" s="116" t="s">
        <v>51</v>
      </c>
      <c r="C12" s="14">
        <v>9.1999999999999993</v>
      </c>
      <c r="D12" s="14">
        <v>8.4</v>
      </c>
      <c r="E12" s="14">
        <f t="shared" si="3"/>
        <v>17.600000000000001</v>
      </c>
      <c r="G12" s="219">
        <v>445</v>
      </c>
      <c r="H12" s="109" t="s">
        <v>870</v>
      </c>
      <c r="I12" s="14">
        <v>8.4499999999999993</v>
      </c>
      <c r="J12" s="14">
        <v>7.8</v>
      </c>
      <c r="K12" s="14">
        <f t="shared" si="4"/>
        <v>16.25</v>
      </c>
      <c r="M12" s="219">
        <v>451</v>
      </c>
      <c r="N12" s="116" t="s">
        <v>444</v>
      </c>
      <c r="O12" s="14">
        <v>8.1</v>
      </c>
      <c r="P12" s="14">
        <v>7.1</v>
      </c>
      <c r="Q12" s="14">
        <f t="shared" si="5"/>
        <v>15.2</v>
      </c>
      <c r="U12" s="41" t="s">
        <v>338</v>
      </c>
      <c r="V12" s="116" t="s">
        <v>51</v>
      </c>
      <c r="W12" s="14">
        <f t="shared" si="8"/>
        <v>9.1999999999999993</v>
      </c>
      <c r="X12" s="48">
        <f t="shared" ref="X12" si="12">SUMPRODUCT((W$7:W$33&gt;W12)/COUNTIF(W$7:W$33,W$7:W$33&amp;""))+1</f>
        <v>3</v>
      </c>
      <c r="Y12" s="14">
        <f t="shared" si="7"/>
        <v>8.4</v>
      </c>
      <c r="Z12" s="48">
        <f t="shared" si="2"/>
        <v>2</v>
      </c>
      <c r="AA12" s="37">
        <f>SUM(Table351213142445[[#This Row],[Floor]],Table351213142445[[#This Row],[Vault]])</f>
        <v>17.600000000000001</v>
      </c>
      <c r="AB12" s="48">
        <f t="shared" si="2"/>
        <v>2</v>
      </c>
    </row>
    <row r="13" spans="1:69" ht="16.5" thickBot="1" x14ac:dyDescent="0.3">
      <c r="A13" s="219">
        <v>440</v>
      </c>
      <c r="B13" s="116" t="s">
        <v>361</v>
      </c>
      <c r="C13" s="14">
        <v>9.9</v>
      </c>
      <c r="D13" s="14">
        <v>8.4</v>
      </c>
      <c r="E13" s="18">
        <f t="shared" si="3"/>
        <v>18.3</v>
      </c>
      <c r="F13" s="9"/>
      <c r="G13" s="219">
        <v>446</v>
      </c>
      <c r="H13" s="109" t="s">
        <v>417</v>
      </c>
      <c r="I13" s="14">
        <v>8.1</v>
      </c>
      <c r="J13" s="14">
        <v>7.6</v>
      </c>
      <c r="K13" s="18">
        <f t="shared" si="4"/>
        <v>15.7</v>
      </c>
      <c r="L13" s="9"/>
      <c r="M13" s="219">
        <v>452</v>
      </c>
      <c r="N13" s="116" t="s">
        <v>874</v>
      </c>
      <c r="O13" s="14">
        <v>8.25</v>
      </c>
      <c r="P13" s="14">
        <v>7.6</v>
      </c>
      <c r="Q13" s="18">
        <f t="shared" si="5"/>
        <v>15.85</v>
      </c>
      <c r="R13" s="9"/>
      <c r="U13" s="41" t="s">
        <v>338</v>
      </c>
      <c r="V13" s="116" t="s">
        <v>361</v>
      </c>
      <c r="W13" s="14">
        <f t="shared" si="8"/>
        <v>9.9</v>
      </c>
      <c r="X13" s="48">
        <f t="shared" ref="X13" si="13">SUMPRODUCT((W$7:W$33&gt;W13)/COUNTIF(W$7:W$33,W$7:W$33&amp;""))+1</f>
        <v>1</v>
      </c>
      <c r="Y13" s="14">
        <f t="shared" si="7"/>
        <v>8.4</v>
      </c>
      <c r="Z13" s="48">
        <f t="shared" si="2"/>
        <v>2</v>
      </c>
      <c r="AA13" s="37">
        <f>SUM(Table351213142445[[#This Row],[Floor]],Table351213142445[[#This Row],[Vault]])</f>
        <v>18.3</v>
      </c>
      <c r="AB13" s="48">
        <f t="shared" si="2"/>
        <v>1</v>
      </c>
    </row>
    <row r="14" spans="1:69" ht="16.5" thickBot="1" x14ac:dyDescent="0.3">
      <c r="B14" s="33" t="s">
        <v>10</v>
      </c>
      <c r="C14" s="20">
        <f>SUM(C8:C13)-SMALL(C8:C13,1)-SMALL(C8:C13,2)</f>
        <v>37.5</v>
      </c>
      <c r="D14" s="20">
        <f>SUM(D8:D13)-SMALL(D8:D13,1)-SMALL(D8:D13,2)</f>
        <v>33.5</v>
      </c>
      <c r="E14" s="21">
        <f>SUM(C14:D14)</f>
        <v>71</v>
      </c>
      <c r="F14" s="9"/>
      <c r="H14" s="33" t="s">
        <v>10</v>
      </c>
      <c r="I14" s="20">
        <f>SUM(I8:I13)-SMALL(I8:I13,1)-SMALL(I8:I13,2)</f>
        <v>34.799999999999997</v>
      </c>
      <c r="J14" s="20">
        <f>SUM(J8:J13)-SMALL(J8:J13,1)-SMALL(J8:J13,2)</f>
        <v>30.999999999999996</v>
      </c>
      <c r="K14" s="21">
        <f>SUM(I14:J14)</f>
        <v>65.8</v>
      </c>
      <c r="L14" s="9"/>
      <c r="N14" s="33" t="s">
        <v>10</v>
      </c>
      <c r="O14" s="20">
        <f>SUM(O8:O13)-SMALL(O8:O13,1)-SMALL(O8:O13,2)</f>
        <v>33.9</v>
      </c>
      <c r="P14" s="20">
        <f>SUM(P8:P13)-SMALL(P8:P13,1)-SMALL(P8:P13,2)</f>
        <v>29.800000000000004</v>
      </c>
      <c r="Q14" s="21">
        <f>SUM(O14:P14)</f>
        <v>63.7</v>
      </c>
      <c r="R14" s="9"/>
      <c r="U14" s="41" t="s">
        <v>838</v>
      </c>
      <c r="V14" s="109" t="s">
        <v>415</v>
      </c>
      <c r="W14" s="14">
        <f>I8</f>
        <v>0</v>
      </c>
      <c r="X14" s="48">
        <f t="shared" ref="X14" si="14">SUMPRODUCT((W$7:W$33&gt;W14)/COUNTIF(W$7:W$33,W$7:W$33&amp;""))+1</f>
        <v>17</v>
      </c>
      <c r="Y14" s="14">
        <f t="shared" ref="Y14:Y19" si="15">J8</f>
        <v>0</v>
      </c>
      <c r="Z14" s="48">
        <f t="shared" si="2"/>
        <v>13.999999999999998</v>
      </c>
      <c r="AA14" s="37">
        <f>SUM(Table351213142445[[#This Row],[Floor]],Table351213142445[[#This Row],[Vault]])</f>
        <v>0</v>
      </c>
      <c r="AB14" s="48">
        <f t="shared" si="2"/>
        <v>21</v>
      </c>
    </row>
    <row r="15" spans="1:69" x14ac:dyDescent="0.25">
      <c r="B15" s="110" t="s">
        <v>107</v>
      </c>
      <c r="D15" s="33"/>
      <c r="E15" s="34"/>
      <c r="H15" s="110" t="s">
        <v>107</v>
      </c>
      <c r="J15" s="33"/>
      <c r="K15" s="34"/>
      <c r="N15" s="110" t="s">
        <v>107</v>
      </c>
      <c r="P15" s="33"/>
      <c r="Q15" s="34"/>
      <c r="U15" s="41" t="s">
        <v>838</v>
      </c>
      <c r="V15" s="109" t="s">
        <v>869</v>
      </c>
      <c r="W15" s="14">
        <f t="shared" ref="W15:W19" si="16">I9</f>
        <v>8.35</v>
      </c>
      <c r="X15" s="48">
        <f t="shared" ref="X15" si="17">SUMPRODUCT((W$7:W$33&gt;W15)/COUNTIF(W$7:W$33,W$7:W$33&amp;""))+1</f>
        <v>11</v>
      </c>
      <c r="Y15" s="14">
        <f t="shared" si="15"/>
        <v>7.6</v>
      </c>
      <c r="Z15" s="48">
        <f t="shared" si="2"/>
        <v>8</v>
      </c>
      <c r="AA15" s="37">
        <f>SUM(Table351213142445[[#This Row],[Floor]],Table351213142445[[#This Row],[Vault]])</f>
        <v>15.95</v>
      </c>
      <c r="AB15" s="48">
        <f t="shared" si="2"/>
        <v>13</v>
      </c>
    </row>
    <row r="16" spans="1:69" x14ac:dyDescent="0.25">
      <c r="Q16" s="49"/>
      <c r="R16" s="49"/>
      <c r="S16" s="49"/>
      <c r="T16" s="49"/>
      <c r="U16" s="41" t="s">
        <v>838</v>
      </c>
      <c r="V16" s="109" t="s">
        <v>24</v>
      </c>
      <c r="W16" s="14">
        <f t="shared" si="16"/>
        <v>9</v>
      </c>
      <c r="X16" s="48">
        <f t="shared" ref="X16" si="18">SUMPRODUCT((W$7:W$33&gt;W16)/COUNTIF(W$7:W$33,W$7:W$33&amp;""))+1</f>
        <v>6</v>
      </c>
      <c r="Y16" s="14">
        <f t="shared" si="15"/>
        <v>8</v>
      </c>
      <c r="Z16" s="48">
        <f t="shared" si="2"/>
        <v>4</v>
      </c>
      <c r="AA16" s="37">
        <f>SUM(Table351213142445[[#This Row],[Floor]],Table351213142445[[#This Row],[Vault]])</f>
        <v>17</v>
      </c>
      <c r="AB16" s="48">
        <f t="shared" si="2"/>
        <v>5</v>
      </c>
    </row>
    <row r="17" spans="1:28" x14ac:dyDescent="0.25">
      <c r="A17" s="172" t="s">
        <v>1143</v>
      </c>
      <c r="B17" s="160"/>
      <c r="C17" s="160"/>
      <c r="D17" s="160"/>
      <c r="E17" s="161"/>
      <c r="F17" s="1"/>
      <c r="G17" s="172" t="s">
        <v>1132</v>
      </c>
      <c r="H17" s="173"/>
      <c r="I17" s="173"/>
      <c r="J17" s="173"/>
      <c r="K17" s="174"/>
      <c r="N17" s="47" t="s">
        <v>13</v>
      </c>
      <c r="O17" s="51" t="s">
        <v>5</v>
      </c>
      <c r="P17" s="52" t="s">
        <v>11</v>
      </c>
      <c r="U17" s="41" t="s">
        <v>838</v>
      </c>
      <c r="V17" s="109" t="s">
        <v>437</v>
      </c>
      <c r="W17" s="14">
        <f t="shared" si="16"/>
        <v>9</v>
      </c>
      <c r="X17" s="48">
        <f t="shared" ref="X17" si="19">SUMPRODUCT((W$7:W$33&gt;W17)/COUNTIF(W$7:W$33,W$7:W$33&amp;""))+1</f>
        <v>6</v>
      </c>
      <c r="Y17" s="14">
        <f t="shared" si="15"/>
        <v>7.3</v>
      </c>
      <c r="Z17" s="48">
        <f t="shared" si="2"/>
        <v>10.999999999999998</v>
      </c>
      <c r="AA17" s="37">
        <f>SUM(Table351213142445[[#This Row],[Floor]],Table351213142445[[#This Row],[Vault]])</f>
        <v>16.3</v>
      </c>
      <c r="AB17" s="48">
        <f t="shared" si="2"/>
        <v>10</v>
      </c>
    </row>
    <row r="18" spans="1:28" x14ac:dyDescent="0.25">
      <c r="A18" s="10" t="s">
        <v>1</v>
      </c>
      <c r="B18" s="10" t="s">
        <v>2</v>
      </c>
      <c r="C18" s="10" t="s">
        <v>3</v>
      </c>
      <c r="D18" s="10" t="s">
        <v>4</v>
      </c>
      <c r="E18" s="10" t="s">
        <v>5</v>
      </c>
      <c r="F18" s="1"/>
      <c r="G18" s="10" t="s">
        <v>1</v>
      </c>
      <c r="H18" s="10" t="s">
        <v>2</v>
      </c>
      <c r="I18" s="10" t="s">
        <v>3</v>
      </c>
      <c r="J18" s="10" t="s">
        <v>4</v>
      </c>
      <c r="K18" s="10" t="s">
        <v>5</v>
      </c>
      <c r="N18" s="53" t="s">
        <v>66</v>
      </c>
      <c r="O18" s="55">
        <f t="shared" ref="O18" si="20">E14</f>
        <v>71</v>
      </c>
      <c r="P18" s="48">
        <f>SUMPRODUCT((O$18:O$20&gt;O18)/COUNTIF(O$18:O$20,O$18:O$20&amp;""))+1</f>
        <v>1</v>
      </c>
      <c r="U18" s="41" t="s">
        <v>838</v>
      </c>
      <c r="V18" s="109" t="s">
        <v>870</v>
      </c>
      <c r="W18" s="14">
        <f t="shared" si="16"/>
        <v>8.4499999999999993</v>
      </c>
      <c r="X18" s="48">
        <f t="shared" ref="X18" si="21">SUMPRODUCT((W$7:W$33&gt;W18)/COUNTIF(W$7:W$33,W$7:W$33&amp;""))+1</f>
        <v>10</v>
      </c>
      <c r="Y18" s="14">
        <f t="shared" si="15"/>
        <v>7.8</v>
      </c>
      <c r="Z18" s="48">
        <f t="shared" si="2"/>
        <v>6</v>
      </c>
      <c r="AA18" s="37">
        <f>SUM(Table351213142445[[#This Row],[Floor]],Table351213142445[[#This Row],[Vault]])</f>
        <v>16.25</v>
      </c>
      <c r="AB18" s="48">
        <f t="shared" si="2"/>
        <v>11</v>
      </c>
    </row>
    <row r="19" spans="1:28" x14ac:dyDescent="0.25">
      <c r="A19" s="219">
        <v>453</v>
      </c>
      <c r="B19" s="116" t="s">
        <v>519</v>
      </c>
      <c r="C19" s="14">
        <v>8.8000000000000007</v>
      </c>
      <c r="D19" s="14">
        <v>7.9</v>
      </c>
      <c r="E19" s="14">
        <f t="shared" ref="E19" si="22">SUM(C19,D19)</f>
        <v>16.700000000000003</v>
      </c>
      <c r="F19" s="1"/>
      <c r="G19" s="226">
        <v>1045</v>
      </c>
      <c r="H19" s="116" t="s">
        <v>750</v>
      </c>
      <c r="I19" s="14">
        <v>9.5</v>
      </c>
      <c r="J19" s="14">
        <v>8</v>
      </c>
      <c r="K19" s="14">
        <f t="shared" ref="K19" si="23">SUM(I19,J19)</f>
        <v>17.5</v>
      </c>
      <c r="N19" s="53" t="s">
        <v>867</v>
      </c>
      <c r="O19" s="55">
        <f>K14</f>
        <v>65.8</v>
      </c>
      <c r="P19" s="48">
        <f>SUMPRODUCT((O$18:O$20&gt;O19)/COUNTIF(O$18:O$20,O$18:O$20&amp;""))+1</f>
        <v>2</v>
      </c>
      <c r="U19" s="41" t="s">
        <v>838</v>
      </c>
      <c r="V19" s="109" t="s">
        <v>417</v>
      </c>
      <c r="W19" s="14">
        <f t="shared" si="16"/>
        <v>8.1</v>
      </c>
      <c r="X19" s="48">
        <f t="shared" ref="X19" si="24">SUMPRODUCT((W$7:W$33&gt;W19)/COUNTIF(W$7:W$33,W$7:W$33&amp;""))+1</f>
        <v>13</v>
      </c>
      <c r="Y19" s="14">
        <f t="shared" si="15"/>
        <v>7.6</v>
      </c>
      <c r="Z19" s="48">
        <f t="shared" si="2"/>
        <v>8</v>
      </c>
      <c r="AA19" s="37">
        <f>SUM(Table351213142445[[#This Row],[Floor]],Table351213142445[[#This Row],[Vault]])</f>
        <v>15.7</v>
      </c>
      <c r="AB19" s="48">
        <f t="shared" si="2"/>
        <v>16</v>
      </c>
    </row>
    <row r="20" spans="1:28" x14ac:dyDescent="0.25">
      <c r="N20" s="53" t="s">
        <v>868</v>
      </c>
      <c r="O20" s="55">
        <f>Q14</f>
        <v>63.7</v>
      </c>
      <c r="P20" s="48">
        <f>SUMPRODUCT((O$18:O$20&gt;O20)/COUNTIF(O$18:O$20,O$18:O$20&amp;""))+1</f>
        <v>3</v>
      </c>
      <c r="U20" s="41" t="s">
        <v>838</v>
      </c>
      <c r="V20" s="109" t="s">
        <v>871</v>
      </c>
      <c r="W20" s="18">
        <f>O8</f>
        <v>9.0500000000000007</v>
      </c>
      <c r="X20" s="48">
        <f t="shared" ref="X20" si="25">SUMPRODUCT((W$7:W$33&gt;W20)/COUNTIF(W$7:W$33,W$7:W$33&amp;""))+1</f>
        <v>5</v>
      </c>
      <c r="Y20" s="18">
        <f t="shared" ref="Y20:Y25" si="26">P8</f>
        <v>7.7</v>
      </c>
      <c r="Z20" s="48">
        <f t="shared" si="2"/>
        <v>7</v>
      </c>
      <c r="AA20" s="37">
        <f>SUM(Table351213142445[[#This Row],[Floor]],Table351213142445[[#This Row],[Vault]])</f>
        <v>16.75</v>
      </c>
      <c r="AB20" s="48">
        <f t="shared" si="2"/>
        <v>8</v>
      </c>
    </row>
    <row r="21" spans="1:28" x14ac:dyDescent="0.25">
      <c r="U21" s="41" t="s">
        <v>838</v>
      </c>
      <c r="V21" s="109" t="s">
        <v>872</v>
      </c>
      <c r="W21" s="18">
        <f t="shared" ref="W21:W25" si="27">O9</f>
        <v>8.5</v>
      </c>
      <c r="X21" s="48">
        <f t="shared" ref="X21" si="28">SUMPRODUCT((W$7:W$33&gt;W21)/COUNTIF(W$7:W$33,W$7:W$33&amp;""))+1</f>
        <v>9</v>
      </c>
      <c r="Y21" s="18">
        <f t="shared" si="26"/>
        <v>7.4</v>
      </c>
      <c r="Z21" s="48">
        <f t="shared" si="2"/>
        <v>10.000000000000002</v>
      </c>
      <c r="AA21" s="37">
        <f>SUM(Table351213142445[[#This Row],[Floor]],Table351213142445[[#This Row],[Vault]])</f>
        <v>15.9</v>
      </c>
      <c r="AB21" s="48">
        <f t="shared" si="2"/>
        <v>14</v>
      </c>
    </row>
    <row r="22" spans="1:28" x14ac:dyDescent="0.25">
      <c r="U22" s="41" t="s">
        <v>838</v>
      </c>
      <c r="V22" s="109" t="s">
        <v>873</v>
      </c>
      <c r="W22" s="18">
        <f t="shared" si="27"/>
        <v>0</v>
      </c>
      <c r="X22" s="48">
        <f t="shared" ref="X22" si="29">SUMPRODUCT((W$7:W$33&gt;W22)/COUNTIF(W$7:W$33,W$7:W$33&amp;""))+1</f>
        <v>17</v>
      </c>
      <c r="Y22" s="18">
        <f t="shared" si="26"/>
        <v>0</v>
      </c>
      <c r="Z22" s="48">
        <f t="shared" si="2"/>
        <v>13.999999999999998</v>
      </c>
      <c r="AA22" s="37">
        <f>SUM(Table351213142445[[#This Row],[Floor]],Table351213142445[[#This Row],[Vault]])</f>
        <v>0</v>
      </c>
      <c r="AB22" s="48">
        <f t="shared" si="2"/>
        <v>21</v>
      </c>
    </row>
    <row r="23" spans="1:28" x14ac:dyDescent="0.25">
      <c r="H23" s="221"/>
      <c r="U23" s="41" t="s">
        <v>838</v>
      </c>
      <c r="V23" s="109" t="s">
        <v>416</v>
      </c>
      <c r="W23" s="18">
        <f t="shared" si="27"/>
        <v>0</v>
      </c>
      <c r="X23" s="48">
        <f t="shared" ref="X23" si="30">SUMPRODUCT((W$7:W$33&gt;W23)/COUNTIF(W$7:W$33,W$7:W$33&amp;""))+1</f>
        <v>17</v>
      </c>
      <c r="Y23" s="18">
        <f t="shared" si="26"/>
        <v>0</v>
      </c>
      <c r="Z23" s="48">
        <f t="shared" si="2"/>
        <v>13.999999999999998</v>
      </c>
      <c r="AA23" s="37">
        <f>SUM(Table351213142445[[#This Row],[Floor]],Table351213142445[[#This Row],[Vault]])</f>
        <v>0</v>
      </c>
      <c r="AB23" s="48">
        <f t="shared" si="2"/>
        <v>21</v>
      </c>
    </row>
    <row r="24" spans="1:28" x14ac:dyDescent="0.25">
      <c r="U24" s="41" t="s">
        <v>838</v>
      </c>
      <c r="V24" s="116" t="s">
        <v>444</v>
      </c>
      <c r="W24" s="18">
        <f t="shared" si="27"/>
        <v>8.1</v>
      </c>
      <c r="X24" s="48">
        <f t="shared" ref="X24" si="31">SUMPRODUCT((W$7:W$33&gt;W24)/COUNTIF(W$7:W$33,W$7:W$33&amp;""))+1</f>
        <v>13</v>
      </c>
      <c r="Y24" s="18">
        <f t="shared" si="26"/>
        <v>7.1</v>
      </c>
      <c r="Z24" s="48">
        <f t="shared" si="2"/>
        <v>11.999999999999998</v>
      </c>
      <c r="AA24" s="37">
        <f>SUM(Table351213142445[[#This Row],[Floor]],Table351213142445[[#This Row],[Vault]])</f>
        <v>15.2</v>
      </c>
      <c r="AB24" s="48">
        <f t="shared" si="2"/>
        <v>17</v>
      </c>
    </row>
    <row r="25" spans="1:28" x14ac:dyDescent="0.25">
      <c r="U25" s="41" t="s">
        <v>838</v>
      </c>
      <c r="V25" s="116" t="s">
        <v>874</v>
      </c>
      <c r="W25" s="18">
        <f t="shared" si="27"/>
        <v>8.25</v>
      </c>
      <c r="X25" s="48">
        <f t="shared" ref="X25" si="32">SUMPRODUCT((W$7:W$33&gt;W25)/COUNTIF(W$7:W$33,W$7:W$33&amp;""))+1</f>
        <v>12</v>
      </c>
      <c r="Y25" s="18">
        <f t="shared" si="26"/>
        <v>7.6</v>
      </c>
      <c r="Z25" s="48">
        <f t="shared" si="2"/>
        <v>8</v>
      </c>
      <c r="AA25" s="37">
        <f>SUM(Table351213142445[[#This Row],[Floor]],Table351213142445[[#This Row],[Vault]])</f>
        <v>15.85</v>
      </c>
      <c r="AB25" s="48">
        <f t="shared" si="2"/>
        <v>15</v>
      </c>
    </row>
    <row r="26" spans="1:28" x14ac:dyDescent="0.25">
      <c r="U26" s="17" t="s">
        <v>757</v>
      </c>
      <c r="V26" s="155" t="s">
        <v>750</v>
      </c>
      <c r="W26" s="18">
        <f>I19</f>
        <v>9.5</v>
      </c>
      <c r="X26" s="48">
        <f t="shared" ref="X26" si="33">SUMPRODUCT((W$7:W$33&gt;W26)/COUNTIF(W$7:W$33,W$7:W$33&amp;""))+1</f>
        <v>2</v>
      </c>
      <c r="Y26" s="18">
        <f>J19</f>
        <v>8</v>
      </c>
      <c r="Z26" s="48">
        <f t="shared" si="2"/>
        <v>4</v>
      </c>
      <c r="AA26" s="37">
        <f>SUM(Table351213142445[[#This Row],[Floor]],Table351213142445[[#This Row],[Vault]])</f>
        <v>17.5</v>
      </c>
      <c r="AB26" s="48">
        <f t="shared" si="2"/>
        <v>3</v>
      </c>
    </row>
    <row r="27" spans="1:28" x14ac:dyDescent="0.25">
      <c r="U27" s="240" t="s">
        <v>257</v>
      </c>
      <c r="V27" s="241" t="s">
        <v>612</v>
      </c>
      <c r="W27" s="242">
        <f>'INT 11&amp; U MX'!D8</f>
        <v>6.3</v>
      </c>
      <c r="X27" s="253">
        <f t="shared" ref="X27" si="34">SUMPRODUCT((W$7:W$33&gt;W27)/COUNTIF(W$7:W$33,W$7:W$33&amp;""))+1</f>
        <v>15</v>
      </c>
      <c r="Y27" s="242">
        <f>'INT 11&amp; U MX'!E8</f>
        <v>7.6</v>
      </c>
      <c r="Z27" s="253">
        <f t="shared" si="2"/>
        <v>8</v>
      </c>
      <c r="AA27" s="243">
        <f>SUM(Table351213142445[[#This Row],[Floor]],Table351213142445[[#This Row],[Vault]])</f>
        <v>13.899999999999999</v>
      </c>
      <c r="AB27" s="253">
        <f t="shared" si="2"/>
        <v>19</v>
      </c>
    </row>
    <row r="28" spans="1:28" x14ac:dyDescent="0.25">
      <c r="U28" s="240" t="s">
        <v>257</v>
      </c>
      <c r="V28" s="241" t="s">
        <v>613</v>
      </c>
      <c r="W28" s="242">
        <f>'INT 11&amp; U MX'!D9</f>
        <v>6.2</v>
      </c>
      <c r="X28" s="253">
        <f t="shared" ref="X28" si="35">SUMPRODUCT((W$7:W$33&gt;W28)/COUNTIF(W$7:W$33,W$7:W$33&amp;""))+1</f>
        <v>16</v>
      </c>
      <c r="Y28" s="242">
        <f>'INT 11&amp; U MX'!E9</f>
        <v>7</v>
      </c>
      <c r="Z28" s="253">
        <f t="shared" si="2"/>
        <v>12.999999999999998</v>
      </c>
      <c r="AA28" s="243">
        <f>SUM(Table351213142445[[#This Row],[Floor]],Table351213142445[[#This Row],[Vault]])</f>
        <v>13.2</v>
      </c>
      <c r="AB28" s="253">
        <f t="shared" si="2"/>
        <v>20</v>
      </c>
    </row>
    <row r="29" spans="1:28" x14ac:dyDescent="0.25">
      <c r="U29" s="240" t="s">
        <v>257</v>
      </c>
      <c r="V29" s="244" t="s">
        <v>611</v>
      </c>
      <c r="W29" s="242">
        <f>'INT 11&amp; U MX'!D10</f>
        <v>7.55</v>
      </c>
      <c r="X29" s="253">
        <f t="shared" ref="X29" si="36">SUMPRODUCT((W$7:W$33&gt;W29)/COUNTIF(W$7:W$33,W$7:W$33&amp;""))+1</f>
        <v>14</v>
      </c>
      <c r="Y29" s="242">
        <f>'INT 11&amp; U MX'!E10</f>
        <v>7.6</v>
      </c>
      <c r="Z29" s="253">
        <f t="shared" si="2"/>
        <v>8</v>
      </c>
      <c r="AA29" s="243">
        <f>SUM(Table351213142445[[#This Row],[Floor]],Table351213142445[[#This Row],[Vault]])</f>
        <v>15.149999999999999</v>
      </c>
      <c r="AB29" s="253">
        <f t="shared" si="2"/>
        <v>18</v>
      </c>
    </row>
    <row r="30" spans="1:28" x14ac:dyDescent="0.25">
      <c r="U30" s="240" t="s">
        <v>626</v>
      </c>
      <c r="V30" s="241" t="s">
        <v>295</v>
      </c>
      <c r="W30" s="242">
        <f>'INT 11&amp; U MX'!O8</f>
        <v>9.1999999999999993</v>
      </c>
      <c r="X30" s="253">
        <f t="shared" ref="X30" si="37">SUMPRODUCT((W$7:W$33&gt;W30)/COUNTIF(W$7:W$33,W$7:W$33&amp;""))+1</f>
        <v>3</v>
      </c>
      <c r="Y30" s="242">
        <f>'INT 11&amp; U MX'!P8</f>
        <v>7.6</v>
      </c>
      <c r="Z30" s="253">
        <f t="shared" si="2"/>
        <v>8</v>
      </c>
      <c r="AA30" s="243">
        <f>SUM(Table351213142445[[#This Row],[Floor]],Table351213142445[[#This Row],[Vault]])</f>
        <v>16.799999999999997</v>
      </c>
      <c r="AB30" s="253">
        <f t="shared" si="2"/>
        <v>7</v>
      </c>
    </row>
    <row r="31" spans="1:28" x14ac:dyDescent="0.25">
      <c r="U31" s="240" t="s">
        <v>626</v>
      </c>
      <c r="V31" s="241" t="s">
        <v>628</v>
      </c>
      <c r="W31" s="242">
        <f>'INT 11&amp; U MX'!O9</f>
        <v>0</v>
      </c>
      <c r="X31" s="253">
        <f t="shared" ref="X31" si="38">SUMPRODUCT((W$7:W$33&gt;W31)/COUNTIF(W$7:W$33,W$7:W$33&amp;""))+1</f>
        <v>17</v>
      </c>
      <c r="Y31" s="242">
        <f>'INT 11&amp; U MX'!P9</f>
        <v>0</v>
      </c>
      <c r="Z31" s="253">
        <f t="shared" si="2"/>
        <v>13.999999999999998</v>
      </c>
      <c r="AA31" s="243">
        <f>SUM(Table351213142445[[#This Row],[Floor]],Table351213142445[[#This Row],[Vault]])</f>
        <v>0</v>
      </c>
      <c r="AB31" s="253">
        <f t="shared" si="2"/>
        <v>21</v>
      </c>
    </row>
    <row r="32" spans="1:28" x14ac:dyDescent="0.25">
      <c r="U32" s="240" t="s">
        <v>626</v>
      </c>
      <c r="V32" s="241" t="s">
        <v>296</v>
      </c>
      <c r="W32" s="242">
        <f>'INT 11&amp; U MX'!Z8</f>
        <v>8.6999999999999993</v>
      </c>
      <c r="X32" s="253">
        <f t="shared" ref="X32" si="39">SUMPRODUCT((W$7:W$33&gt;W32)/COUNTIF(W$7:W$33,W$7:W$33&amp;""))+1</f>
        <v>8</v>
      </c>
      <c r="Y32" s="242">
        <f>'INT 11&amp; U MX'!AA8</f>
        <v>7.5</v>
      </c>
      <c r="Z32" s="253">
        <f t="shared" si="2"/>
        <v>9.0000000000000018</v>
      </c>
      <c r="AA32" s="243">
        <f>SUM(Table351213142445[[#This Row],[Floor]],Table351213142445[[#This Row],[Vault]])</f>
        <v>16.2</v>
      </c>
      <c r="AB32" s="253">
        <f t="shared" si="2"/>
        <v>12</v>
      </c>
    </row>
    <row r="33" spans="21:28" x14ac:dyDescent="0.25">
      <c r="U33" s="240" t="s">
        <v>626</v>
      </c>
      <c r="V33" s="255" t="s">
        <v>297</v>
      </c>
      <c r="W33" s="242">
        <f>'INT 11&amp; U MX'!Z9</f>
        <v>8.4499999999999993</v>
      </c>
      <c r="X33" s="253">
        <f t="shared" ref="X33" si="40">SUMPRODUCT((W$7:W$33&gt;W33)/COUNTIF(W$7:W$33,W$7:W$33&amp;""))+1</f>
        <v>10</v>
      </c>
      <c r="Y33" s="242">
        <f>'INT 11&amp; U MX'!AA9</f>
        <v>7.4</v>
      </c>
      <c r="Z33" s="253">
        <f t="shared" si="2"/>
        <v>10.000000000000002</v>
      </c>
      <c r="AA33" s="243">
        <f>SUM(Table351213142445[[#This Row],[Floor]],Table351213142445[[#This Row],[Vault]])</f>
        <v>15.85</v>
      </c>
      <c r="AB33" s="253">
        <f t="shared" si="2"/>
        <v>15</v>
      </c>
    </row>
  </sheetData>
  <mergeCells count="3">
    <mergeCell ref="A1:AB1"/>
    <mergeCell ref="A2:AB2"/>
    <mergeCell ref="G4:I4"/>
  </mergeCells>
  <phoneticPr fontId="20" type="noConversion"/>
  <conditionalFormatting sqref="P18:P20">
    <cfRule type="cellIs" dxfId="509" priority="25" operator="equal">
      <formula>3</formula>
    </cfRule>
    <cfRule type="cellIs" dxfId="508" priority="26" operator="equal">
      <formula>2</formula>
    </cfRule>
    <cfRule type="cellIs" dxfId="507" priority="27" operator="equal">
      <formula>1</formula>
    </cfRule>
  </conditionalFormatting>
  <conditionalFormatting sqref="AB7:AB33">
    <cfRule type="cellIs" dxfId="506" priority="19" operator="equal">
      <formula>3</formula>
    </cfRule>
    <cfRule type="cellIs" dxfId="505" priority="20" operator="equal">
      <formula>2</formula>
    </cfRule>
    <cfRule type="cellIs" dxfId="504" priority="21" operator="equal">
      <formula>1</formula>
    </cfRule>
  </conditionalFormatting>
  <conditionalFormatting sqref="Z7:Z33">
    <cfRule type="cellIs" dxfId="503" priority="4" operator="equal">
      <formula>3</formula>
    </cfRule>
    <cfRule type="cellIs" dxfId="502" priority="5" operator="equal">
      <formula>2</formula>
    </cfRule>
    <cfRule type="cellIs" dxfId="501" priority="6" operator="equal">
      <formula>1</formula>
    </cfRule>
  </conditionalFormatting>
  <conditionalFormatting sqref="X7:X33">
    <cfRule type="cellIs" dxfId="500" priority="1" operator="equal">
      <formula>3</formula>
    </cfRule>
    <cfRule type="cellIs" dxfId="499" priority="2" operator="equal">
      <formula>2</formula>
    </cfRule>
    <cfRule type="cellIs" dxfId="498" priority="3"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133"/>
  <sheetViews>
    <sheetView topLeftCell="A64" zoomScale="90" zoomScaleNormal="90" zoomScalePageLayoutView="90" workbookViewId="0">
      <selection activeCell="I84" sqref="I84"/>
    </sheetView>
  </sheetViews>
  <sheetFormatPr defaultColWidth="8.875" defaultRowHeight="15.75" x14ac:dyDescent="0.25"/>
  <cols>
    <col min="1" max="1" width="4.875" customWidth="1"/>
    <col min="2" max="2" width="19.125" customWidth="1"/>
    <col min="3" max="4" width="7.5" bestFit="1" customWidth="1"/>
    <col min="5" max="5" width="7.375" bestFit="1" customWidth="1"/>
    <col min="6" max="6" width="0.5" customWidth="1"/>
    <col min="7" max="7" width="4.625" bestFit="1" customWidth="1"/>
    <col min="8" max="8" width="22" customWidth="1"/>
    <col min="9" max="10" width="7.5" bestFit="1" customWidth="1"/>
    <col min="11" max="11" width="7.375" bestFit="1" customWidth="1"/>
    <col min="12" max="12" width="0.5" customWidth="1"/>
    <col min="13" max="13" width="4.625" bestFit="1" customWidth="1"/>
    <col min="14" max="14" width="22" customWidth="1"/>
    <col min="15" max="15" width="8.625" customWidth="1"/>
    <col min="16" max="16" width="9.625" customWidth="1"/>
    <col min="17" max="17" width="7.375" bestFit="1" customWidth="1"/>
    <col min="18" max="18" width="0.375" customWidth="1"/>
    <col min="19" max="19" width="0.5" customWidth="1"/>
    <col min="20" max="20" width="1.875" bestFit="1" customWidth="1"/>
    <col min="21" max="21" width="8" customWidth="1"/>
    <col min="22" max="22" width="20.875" bestFit="1" customWidth="1"/>
    <col min="23" max="23" width="6.375" customWidth="1"/>
    <col min="24" max="24" width="5" style="61" customWidth="1"/>
    <col min="25" max="25" width="9.375" customWidth="1"/>
    <col min="26" max="26" width="4.5" style="65" customWidth="1"/>
    <col min="27" max="27" width="9.375" style="47" customWidth="1"/>
    <col min="28" max="28" width="5.5" style="68" customWidth="1"/>
  </cols>
  <sheetData>
    <row r="1" spans="1:61"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1" s="40"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2"/>
      <c r="BI2" s="2"/>
    </row>
    <row r="3" spans="1:61" ht="23.25" x14ac:dyDescent="0.25">
      <c r="E3" s="4"/>
      <c r="F3" s="4"/>
      <c r="G3" s="4"/>
      <c r="H3" s="4"/>
      <c r="I3" s="4"/>
      <c r="J3" s="1"/>
      <c r="K3" s="1"/>
      <c r="L3" s="1"/>
      <c r="M3" s="1"/>
      <c r="N3" s="1"/>
      <c r="O3" s="1"/>
      <c r="P3" s="1"/>
      <c r="Q3" s="1"/>
      <c r="R3" s="1"/>
      <c r="S3" s="1"/>
      <c r="T3" s="1"/>
      <c r="U3" s="1"/>
      <c r="V3" s="1"/>
      <c r="W3" s="1"/>
      <c r="X3" s="59"/>
      <c r="Y3" s="1"/>
      <c r="Z3" s="63"/>
      <c r="AA3" s="66"/>
      <c r="AB3" s="67"/>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21" x14ac:dyDescent="0.35">
      <c r="E4" s="1"/>
      <c r="F4" s="1"/>
      <c r="G4" s="289" t="s">
        <v>1110</v>
      </c>
      <c r="H4" s="290"/>
      <c r="I4" s="291"/>
      <c r="M4" s="1"/>
      <c r="N4" s="1"/>
      <c r="O4" s="1"/>
      <c r="P4" s="1"/>
      <c r="Q4" s="1"/>
      <c r="R4" s="1"/>
      <c r="S4" s="1"/>
      <c r="T4" s="1"/>
      <c r="U4" s="1"/>
      <c r="V4" s="1"/>
      <c r="W4" s="1"/>
      <c r="X4" s="59"/>
      <c r="Y4" s="1"/>
      <c r="Z4" s="63"/>
      <c r="AA4" s="66"/>
      <c r="AB4" s="67"/>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6" spans="1:61" s="9" customFormat="1" x14ac:dyDescent="0.25">
      <c r="A6" s="266" t="s">
        <v>106</v>
      </c>
      <c r="B6" s="267"/>
      <c r="C6" s="267"/>
      <c r="D6" s="267"/>
      <c r="E6" s="268"/>
      <c r="G6" s="266" t="s">
        <v>462</v>
      </c>
      <c r="H6" s="267"/>
      <c r="I6" s="267"/>
      <c r="J6" s="267"/>
      <c r="K6" s="268"/>
      <c r="M6" s="266" t="s">
        <v>507</v>
      </c>
      <c r="N6" s="267"/>
      <c r="O6" s="267"/>
      <c r="P6" s="267"/>
      <c r="Q6" s="268"/>
      <c r="U6" s="44" t="s">
        <v>67</v>
      </c>
      <c r="V6" s="44" t="s">
        <v>68</v>
      </c>
      <c r="W6" s="44" t="s">
        <v>69</v>
      </c>
      <c r="X6" s="60" t="s">
        <v>70</v>
      </c>
      <c r="Y6" s="44" t="s">
        <v>71</v>
      </c>
      <c r="Z6" s="64" t="s">
        <v>72</v>
      </c>
      <c r="AA6" s="44" t="s">
        <v>73</v>
      </c>
      <c r="AB6" s="60" t="s">
        <v>74</v>
      </c>
    </row>
    <row r="7" spans="1:61" x14ac:dyDescent="0.25">
      <c r="A7" s="10" t="s">
        <v>1</v>
      </c>
      <c r="B7" s="10" t="s">
        <v>2</v>
      </c>
      <c r="C7" s="10" t="s">
        <v>3</v>
      </c>
      <c r="D7" s="10" t="s">
        <v>4</v>
      </c>
      <c r="E7" s="10" t="s">
        <v>5</v>
      </c>
      <c r="G7" s="10" t="s">
        <v>1</v>
      </c>
      <c r="H7" s="10" t="s">
        <v>2</v>
      </c>
      <c r="I7" s="10" t="s">
        <v>3</v>
      </c>
      <c r="J7" s="10" t="s">
        <v>4</v>
      </c>
      <c r="K7" s="10" t="s">
        <v>5</v>
      </c>
      <c r="M7" s="10" t="s">
        <v>1</v>
      </c>
      <c r="N7" s="10" t="s">
        <v>2</v>
      </c>
      <c r="O7" s="10" t="s">
        <v>3</v>
      </c>
      <c r="P7" s="10" t="s">
        <v>4</v>
      </c>
      <c r="Q7" s="10" t="s">
        <v>5</v>
      </c>
      <c r="U7" s="17" t="s">
        <v>110</v>
      </c>
      <c r="V7" s="109" t="s">
        <v>490</v>
      </c>
      <c r="W7" s="15">
        <f t="shared" ref="W7" si="0">C8</f>
        <v>8.5</v>
      </c>
      <c r="X7" s="48">
        <f t="shared" ref="X7:Z70" si="1">SUMPRODUCT((W$7:W$114&gt;W7)/COUNTIF(W$7:W$114,W$7:W$114&amp;""))+1</f>
        <v>16.000000000000004</v>
      </c>
      <c r="Y7" s="15">
        <f>D8</f>
        <v>7.6</v>
      </c>
      <c r="Z7" s="48">
        <f t="shared" si="1"/>
        <v>14.999999999999993</v>
      </c>
      <c r="AA7" s="77">
        <f>SUM(Table3515505353716[[#This Row],[Floor4]],Table3515505353716[[#This Row],[Vault6]])</f>
        <v>16.100000000000001</v>
      </c>
      <c r="AB7" s="48">
        <f t="shared" ref="AB7:AB70" si="2">SUMPRODUCT((AA$7:AA$114&gt;AA7)/COUNTIF(AA$7:AA$114,AA$7:AA$114&amp;""))+1</f>
        <v>23.999999999999989</v>
      </c>
    </row>
    <row r="8" spans="1:61" x14ac:dyDescent="0.25">
      <c r="A8" s="219">
        <v>455</v>
      </c>
      <c r="B8" s="109" t="s">
        <v>490</v>
      </c>
      <c r="C8" s="14">
        <v>8.5</v>
      </c>
      <c r="D8" s="14">
        <v>7.6</v>
      </c>
      <c r="E8" s="14">
        <f t="shared" ref="E8:E13" si="3">SUM(C8,D8)</f>
        <v>16.100000000000001</v>
      </c>
      <c r="G8" s="219">
        <v>461</v>
      </c>
      <c r="H8" s="109" t="s">
        <v>141</v>
      </c>
      <c r="I8" s="14">
        <v>8.4</v>
      </c>
      <c r="J8" s="14">
        <v>7.6</v>
      </c>
      <c r="K8" s="14">
        <f t="shared" ref="K8:K13" si="4">SUM(I8,J8)</f>
        <v>16</v>
      </c>
      <c r="M8" s="219">
        <v>467</v>
      </c>
      <c r="N8" s="109" t="s">
        <v>503</v>
      </c>
      <c r="O8" s="14">
        <v>7.9</v>
      </c>
      <c r="P8" s="14">
        <v>7.8</v>
      </c>
      <c r="Q8" s="14">
        <f t="shared" ref="Q8:Q13" si="5">SUM(O8,P8)</f>
        <v>15.7</v>
      </c>
      <c r="U8" s="17" t="s">
        <v>110</v>
      </c>
      <c r="V8" s="109" t="s">
        <v>120</v>
      </c>
      <c r="W8" s="15">
        <f>C9</f>
        <v>8.8000000000000007</v>
      </c>
      <c r="X8" s="48">
        <f t="shared" si="1"/>
        <v>13.000000000000002</v>
      </c>
      <c r="Y8" s="15">
        <f>D9</f>
        <v>8.1</v>
      </c>
      <c r="Z8" s="48">
        <f t="shared" si="1"/>
        <v>10</v>
      </c>
      <c r="AA8" s="77">
        <f>SUM(Table3515505353716[[#This Row],[Floor4]],Table3515505353716[[#This Row],[Vault6]])</f>
        <v>16.899999999999999</v>
      </c>
      <c r="AB8" s="48">
        <f t="shared" si="2"/>
        <v>13.999999999999998</v>
      </c>
    </row>
    <row r="9" spans="1:61" x14ac:dyDescent="0.25">
      <c r="A9" s="219">
        <v>456</v>
      </c>
      <c r="B9" s="109" t="s">
        <v>120</v>
      </c>
      <c r="C9" s="14">
        <v>8.8000000000000007</v>
      </c>
      <c r="D9" s="14">
        <v>8.1</v>
      </c>
      <c r="E9" s="14">
        <f t="shared" si="3"/>
        <v>16.899999999999999</v>
      </c>
      <c r="G9" s="219">
        <v>462</v>
      </c>
      <c r="H9" s="109" t="s">
        <v>494</v>
      </c>
      <c r="I9" s="14">
        <v>7.1</v>
      </c>
      <c r="J9" s="14">
        <v>6.8</v>
      </c>
      <c r="K9" s="14">
        <f t="shared" si="4"/>
        <v>13.899999999999999</v>
      </c>
      <c r="M9" s="219">
        <v>468</v>
      </c>
      <c r="N9" s="109" t="s">
        <v>504</v>
      </c>
      <c r="O9" s="14">
        <v>7.3</v>
      </c>
      <c r="P9" s="14">
        <v>7.7</v>
      </c>
      <c r="Q9" s="14">
        <f t="shared" si="5"/>
        <v>15</v>
      </c>
      <c r="U9" s="17" t="s">
        <v>110</v>
      </c>
      <c r="V9" s="109" t="s">
        <v>491</v>
      </c>
      <c r="W9" s="15">
        <f t="shared" ref="W9:W11" si="6">C10</f>
        <v>7.9</v>
      </c>
      <c r="X9" s="48">
        <f t="shared" si="1"/>
        <v>24</v>
      </c>
      <c r="Y9" s="15">
        <f>D10</f>
        <v>0</v>
      </c>
      <c r="Z9" s="48">
        <f t="shared" si="1"/>
        <v>22.999999999999996</v>
      </c>
      <c r="AA9" s="77">
        <f>SUM(Table3515505353716[[#This Row],[Floor4]],Table3515505353716[[#This Row],[Vault6]])</f>
        <v>7.9</v>
      </c>
      <c r="AB9" s="48">
        <f t="shared" si="2"/>
        <v>42.000000000000007</v>
      </c>
    </row>
    <row r="10" spans="1:61" x14ac:dyDescent="0.25">
      <c r="A10" s="219">
        <v>457</v>
      </c>
      <c r="B10" s="109" t="s">
        <v>491</v>
      </c>
      <c r="C10" s="14">
        <v>7.9</v>
      </c>
      <c r="D10" s="14">
        <v>0</v>
      </c>
      <c r="E10" s="14">
        <f t="shared" si="3"/>
        <v>7.9</v>
      </c>
      <c r="G10" s="219">
        <v>463</v>
      </c>
      <c r="H10" s="109" t="s">
        <v>143</v>
      </c>
      <c r="I10" s="14">
        <v>9.1</v>
      </c>
      <c r="J10" s="14">
        <v>8.3000000000000007</v>
      </c>
      <c r="K10" s="14">
        <f t="shared" si="4"/>
        <v>17.399999999999999</v>
      </c>
      <c r="M10" s="219">
        <v>469</v>
      </c>
      <c r="N10" s="109" t="s">
        <v>505</v>
      </c>
      <c r="O10" s="14">
        <v>7.4</v>
      </c>
      <c r="P10" s="14">
        <v>7.7</v>
      </c>
      <c r="Q10" s="14">
        <f t="shared" si="5"/>
        <v>15.100000000000001</v>
      </c>
      <c r="U10" s="17" t="s">
        <v>110</v>
      </c>
      <c r="V10" s="109" t="s">
        <v>492</v>
      </c>
      <c r="W10" s="15">
        <f t="shared" si="6"/>
        <v>8.1</v>
      </c>
      <c r="X10" s="48">
        <f t="shared" si="1"/>
        <v>22.000000000000004</v>
      </c>
      <c r="Y10" s="15">
        <f>D11</f>
        <v>7.4</v>
      </c>
      <c r="Z10" s="48">
        <f t="shared" si="1"/>
        <v>17</v>
      </c>
      <c r="AA10" s="77">
        <f>SUM(Table3515505353716[[#This Row],[Floor4]],Table3515505353716[[#This Row],[Vault6]])</f>
        <v>15.5</v>
      </c>
      <c r="AB10" s="48">
        <f t="shared" si="2"/>
        <v>29.999999999999986</v>
      </c>
    </row>
    <row r="11" spans="1:61" x14ac:dyDescent="0.25">
      <c r="A11" s="219">
        <v>458</v>
      </c>
      <c r="B11" s="109" t="s">
        <v>492</v>
      </c>
      <c r="C11" s="14">
        <v>8.1</v>
      </c>
      <c r="D11" s="14">
        <v>7.4</v>
      </c>
      <c r="E11" s="14">
        <f t="shared" si="3"/>
        <v>15.5</v>
      </c>
      <c r="G11" s="219">
        <v>464</v>
      </c>
      <c r="H11" s="109" t="s">
        <v>133</v>
      </c>
      <c r="I11" s="14">
        <v>8.6</v>
      </c>
      <c r="J11" s="14">
        <v>8.1999999999999993</v>
      </c>
      <c r="K11" s="14">
        <f t="shared" si="4"/>
        <v>16.799999999999997</v>
      </c>
      <c r="M11" s="219">
        <v>470</v>
      </c>
      <c r="N11" s="113"/>
      <c r="O11" s="14">
        <v>0</v>
      </c>
      <c r="P11" s="14">
        <v>0</v>
      </c>
      <c r="Q11" s="14">
        <f t="shared" si="5"/>
        <v>0</v>
      </c>
      <c r="U11" s="17" t="s">
        <v>110</v>
      </c>
      <c r="V11" s="116" t="s">
        <v>121</v>
      </c>
      <c r="W11" s="15">
        <f t="shared" si="6"/>
        <v>0</v>
      </c>
      <c r="X11" s="48">
        <f t="shared" si="1"/>
        <v>31.999999999999982</v>
      </c>
      <c r="Y11" s="15">
        <f>D12</f>
        <v>0</v>
      </c>
      <c r="Z11" s="48">
        <f t="shared" si="1"/>
        <v>22.999999999999996</v>
      </c>
      <c r="AA11" s="77">
        <f>SUM(Table3515505353716[[#This Row],[Floor4]],Table3515505353716[[#This Row],[Vault6]])</f>
        <v>0</v>
      </c>
      <c r="AB11" s="48">
        <f t="shared" si="2"/>
        <v>43</v>
      </c>
    </row>
    <row r="12" spans="1:61" x14ac:dyDescent="0.25">
      <c r="A12" s="219">
        <v>459</v>
      </c>
      <c r="B12" s="116" t="s">
        <v>121</v>
      </c>
      <c r="C12" s="14">
        <v>0</v>
      </c>
      <c r="D12" s="14">
        <v>0</v>
      </c>
      <c r="E12" s="14">
        <f t="shared" si="3"/>
        <v>0</v>
      </c>
      <c r="G12" s="219">
        <v>465</v>
      </c>
      <c r="H12" s="109" t="s">
        <v>140</v>
      </c>
      <c r="I12" s="14">
        <v>8.1</v>
      </c>
      <c r="J12" s="14">
        <v>7.1</v>
      </c>
      <c r="K12" s="14">
        <f t="shared" si="4"/>
        <v>15.2</v>
      </c>
      <c r="M12" s="219">
        <v>471</v>
      </c>
      <c r="N12" s="116" t="s">
        <v>506</v>
      </c>
      <c r="O12" s="14">
        <v>6.9</v>
      </c>
      <c r="P12" s="14">
        <v>7.1</v>
      </c>
      <c r="Q12" s="14">
        <f t="shared" si="5"/>
        <v>14</v>
      </c>
      <c r="U12" s="17" t="s">
        <v>128</v>
      </c>
      <c r="V12" s="109" t="s">
        <v>141</v>
      </c>
      <c r="W12" s="15">
        <f>I8</f>
        <v>8.4</v>
      </c>
      <c r="X12" s="48">
        <f t="shared" si="1"/>
        <v>17.000000000000007</v>
      </c>
      <c r="Y12" s="15">
        <f t="shared" ref="Y12:Y17" si="7">J8</f>
        <v>7.6</v>
      </c>
      <c r="Z12" s="48">
        <f t="shared" si="1"/>
        <v>14.999999999999993</v>
      </c>
      <c r="AA12" s="77">
        <f>SUM(Table3515505353716[[#This Row],[Floor4]],Table3515505353716[[#This Row],[Vault6]])</f>
        <v>16</v>
      </c>
      <c r="AB12" s="48">
        <f t="shared" si="2"/>
        <v>24.999999999999986</v>
      </c>
    </row>
    <row r="13" spans="1:61" ht="16.5" thickBot="1" x14ac:dyDescent="0.3">
      <c r="A13" s="219">
        <v>460</v>
      </c>
      <c r="B13" s="113"/>
      <c r="C13" s="14">
        <v>0</v>
      </c>
      <c r="D13" s="14">
        <v>0</v>
      </c>
      <c r="E13" s="18">
        <f t="shared" si="3"/>
        <v>0</v>
      </c>
      <c r="F13" s="9"/>
      <c r="G13" s="219">
        <v>466</v>
      </c>
      <c r="H13" s="116" t="s">
        <v>495</v>
      </c>
      <c r="I13" s="14">
        <v>7.7</v>
      </c>
      <c r="J13" s="14">
        <v>7.4</v>
      </c>
      <c r="K13" s="18">
        <f t="shared" si="4"/>
        <v>15.100000000000001</v>
      </c>
      <c r="L13" s="9"/>
      <c r="M13" s="219">
        <v>472</v>
      </c>
      <c r="N13" s="113"/>
      <c r="O13" s="14">
        <v>0</v>
      </c>
      <c r="P13" s="14">
        <v>0</v>
      </c>
      <c r="Q13" s="18">
        <f t="shared" si="5"/>
        <v>0</v>
      </c>
      <c r="R13" s="9"/>
      <c r="U13" s="17" t="s">
        <v>128</v>
      </c>
      <c r="V13" s="109" t="s">
        <v>494</v>
      </c>
      <c r="W13" s="15">
        <f t="shared" ref="W13:W17" si="8">I9</f>
        <v>7.1</v>
      </c>
      <c r="X13" s="48">
        <f t="shared" si="1"/>
        <v>29.999999999999986</v>
      </c>
      <c r="Y13" s="15">
        <f t="shared" si="7"/>
        <v>6.8</v>
      </c>
      <c r="Z13" s="48">
        <f t="shared" si="1"/>
        <v>21.999999999999996</v>
      </c>
      <c r="AA13" s="77">
        <f>SUM(Table3515505353716[[#This Row],[Floor4]],Table3515505353716[[#This Row],[Vault6]])</f>
        <v>13.899999999999999</v>
      </c>
      <c r="AB13" s="48">
        <f t="shared" si="2"/>
        <v>40</v>
      </c>
    </row>
    <row r="14" spans="1:61" ht="16.5" thickBot="1" x14ac:dyDescent="0.3">
      <c r="B14" s="33" t="s">
        <v>10</v>
      </c>
      <c r="C14" s="20">
        <f>SUM(C8:C13)-SMALL(C8:C13,1)-SMALL(C8:C13,2)</f>
        <v>33.300000000000004</v>
      </c>
      <c r="D14" s="20">
        <f>SUM(D8:D13)-SMALL(D8:D13,1)-SMALL(D8:D13,2)</f>
        <v>23.1</v>
      </c>
      <c r="E14" s="21">
        <f>SUM(C14:D14)</f>
        <v>56.400000000000006</v>
      </c>
      <c r="F14" s="9"/>
      <c r="H14" s="33" t="s">
        <v>10</v>
      </c>
      <c r="I14" s="20">
        <f>SUM(I8:I13)-SMALL(I8:I13,1)-SMALL(I8:I13,2)</f>
        <v>34.200000000000003</v>
      </c>
      <c r="J14" s="20">
        <f>SUM(J8:J13)-SMALL(J8:J13,1)-SMALL(J8:J13,2)</f>
        <v>31.5</v>
      </c>
      <c r="K14" s="21">
        <f>SUM(I14:J14)</f>
        <v>65.7</v>
      </c>
      <c r="L14" s="9"/>
      <c r="N14" s="33" t="s">
        <v>10</v>
      </c>
      <c r="O14" s="20">
        <f>SUM(O8:O13)-SMALL(O8:O13,1)-SMALL(O8:O13,2)</f>
        <v>29.5</v>
      </c>
      <c r="P14" s="20">
        <f>SUM(P8:P13)-SMALL(P8:P13,1)-SMALL(P8:P13,2)</f>
        <v>30.299999999999997</v>
      </c>
      <c r="Q14" s="21">
        <f>SUM(O14:P14)</f>
        <v>59.8</v>
      </c>
      <c r="R14" s="9"/>
      <c r="U14" s="17" t="s">
        <v>128</v>
      </c>
      <c r="V14" s="109" t="s">
        <v>143</v>
      </c>
      <c r="W14" s="15">
        <f t="shared" si="8"/>
        <v>9.1</v>
      </c>
      <c r="X14" s="48">
        <f t="shared" si="1"/>
        <v>10</v>
      </c>
      <c r="Y14" s="15">
        <f t="shared" si="7"/>
        <v>8.3000000000000007</v>
      </c>
      <c r="Z14" s="48">
        <f t="shared" si="1"/>
        <v>8</v>
      </c>
      <c r="AA14" s="77">
        <f>SUM(Table3515505353716[[#This Row],[Floor4]],Table3515505353716[[#This Row],[Vault6]])</f>
        <v>17.399999999999999</v>
      </c>
      <c r="AB14" s="48">
        <f t="shared" si="2"/>
        <v>9</v>
      </c>
    </row>
    <row r="15" spans="1:61" x14ac:dyDescent="0.25">
      <c r="B15" s="110" t="s">
        <v>107</v>
      </c>
      <c r="D15" s="33"/>
      <c r="E15" s="34"/>
      <c r="H15" s="110" t="s">
        <v>107</v>
      </c>
      <c r="J15" s="33"/>
      <c r="K15" s="34"/>
      <c r="N15" s="110" t="s">
        <v>107</v>
      </c>
      <c r="P15" s="33"/>
      <c r="Q15" s="34"/>
      <c r="U15" s="17" t="s">
        <v>128</v>
      </c>
      <c r="V15" s="109" t="s">
        <v>133</v>
      </c>
      <c r="W15" s="15">
        <f t="shared" si="8"/>
        <v>8.6</v>
      </c>
      <c r="X15" s="48">
        <f t="shared" si="1"/>
        <v>15.000000000000002</v>
      </c>
      <c r="Y15" s="15">
        <f t="shared" si="7"/>
        <v>8.1999999999999993</v>
      </c>
      <c r="Z15" s="48">
        <f t="shared" si="1"/>
        <v>9</v>
      </c>
      <c r="AA15" s="77">
        <f>SUM(Table3515505353716[[#This Row],[Floor4]],Table3515505353716[[#This Row],[Vault6]])</f>
        <v>16.799999999999997</v>
      </c>
      <c r="AB15" s="48">
        <f t="shared" si="2"/>
        <v>15</v>
      </c>
    </row>
    <row r="16" spans="1:61" x14ac:dyDescent="0.25">
      <c r="U16" s="17" t="s">
        <v>128</v>
      </c>
      <c r="V16" s="109" t="s">
        <v>140</v>
      </c>
      <c r="W16" s="15">
        <f t="shared" si="8"/>
        <v>8.1</v>
      </c>
      <c r="X16" s="48">
        <f t="shared" si="1"/>
        <v>22.000000000000004</v>
      </c>
      <c r="Y16" s="15">
        <f t="shared" si="7"/>
        <v>7.1</v>
      </c>
      <c r="Z16" s="48">
        <f t="shared" si="1"/>
        <v>19.999999999999986</v>
      </c>
      <c r="AA16" s="77">
        <f>SUM(Table3515505353716[[#This Row],[Floor4]],Table3515505353716[[#This Row],[Vault6]])</f>
        <v>15.2</v>
      </c>
      <c r="AB16" s="48">
        <f t="shared" si="2"/>
        <v>32.999999999999986</v>
      </c>
    </row>
    <row r="17" spans="1:28" x14ac:dyDescent="0.25">
      <c r="A17" s="266" t="s">
        <v>508</v>
      </c>
      <c r="B17" s="267"/>
      <c r="C17" s="267"/>
      <c r="D17" s="267"/>
      <c r="E17" s="268"/>
      <c r="F17" s="9"/>
      <c r="G17" s="266" t="s">
        <v>556</v>
      </c>
      <c r="H17" s="267"/>
      <c r="I17" s="267"/>
      <c r="J17" s="267"/>
      <c r="K17" s="268"/>
      <c r="L17" s="9"/>
      <c r="M17" s="266" t="s">
        <v>80</v>
      </c>
      <c r="N17" s="267"/>
      <c r="O17" s="267"/>
      <c r="P17" s="267"/>
      <c r="Q17" s="268"/>
      <c r="U17" s="17" t="s">
        <v>128</v>
      </c>
      <c r="V17" s="116" t="s">
        <v>495</v>
      </c>
      <c r="W17" s="15">
        <f t="shared" si="8"/>
        <v>7.7</v>
      </c>
      <c r="X17" s="48">
        <f t="shared" si="1"/>
        <v>24.999999999999996</v>
      </c>
      <c r="Y17" s="15">
        <f t="shared" si="7"/>
        <v>7.4</v>
      </c>
      <c r="Z17" s="48">
        <f t="shared" si="1"/>
        <v>17</v>
      </c>
      <c r="AA17" s="77">
        <f>SUM(Table3515505353716[[#This Row],[Floor4]],Table3515505353716[[#This Row],[Vault6]])</f>
        <v>15.100000000000001</v>
      </c>
      <c r="AB17" s="48">
        <f t="shared" si="2"/>
        <v>33.999999999999986</v>
      </c>
    </row>
    <row r="18" spans="1:28" x14ac:dyDescent="0.25">
      <c r="A18" s="10" t="s">
        <v>1</v>
      </c>
      <c r="B18" s="10" t="s">
        <v>2</v>
      </c>
      <c r="C18" s="10" t="s">
        <v>3</v>
      </c>
      <c r="D18" s="10" t="s">
        <v>4</v>
      </c>
      <c r="E18" s="10" t="s">
        <v>5</v>
      </c>
      <c r="G18" s="10" t="s">
        <v>1</v>
      </c>
      <c r="H18" s="10" t="s">
        <v>2</v>
      </c>
      <c r="I18" s="10" t="s">
        <v>3</v>
      </c>
      <c r="J18" s="10" t="s">
        <v>4</v>
      </c>
      <c r="K18" s="10" t="s">
        <v>5</v>
      </c>
      <c r="M18" s="10" t="s">
        <v>1</v>
      </c>
      <c r="N18" s="10" t="s">
        <v>2</v>
      </c>
      <c r="O18" s="10" t="s">
        <v>3</v>
      </c>
      <c r="P18" s="10" t="s">
        <v>4</v>
      </c>
      <c r="Q18" s="10" t="s">
        <v>5</v>
      </c>
      <c r="U18" s="17" t="s">
        <v>368</v>
      </c>
      <c r="V18" s="109" t="s">
        <v>503</v>
      </c>
      <c r="W18" s="15">
        <f>O8</f>
        <v>7.9</v>
      </c>
      <c r="X18" s="48">
        <f t="shared" si="1"/>
        <v>24</v>
      </c>
      <c r="Y18" s="15">
        <f>P8</f>
        <v>7.8</v>
      </c>
      <c r="Z18" s="48">
        <f t="shared" si="1"/>
        <v>12.999999999999996</v>
      </c>
      <c r="AA18" s="77">
        <f>SUM(Table3515505353716[[#This Row],[Floor4]],Table3515505353716[[#This Row],[Vault6]])</f>
        <v>15.7</v>
      </c>
      <c r="AB18" s="48">
        <f t="shared" si="2"/>
        <v>26.999999999999986</v>
      </c>
    </row>
    <row r="19" spans="1:28" x14ac:dyDescent="0.25">
      <c r="A19" s="219">
        <v>473</v>
      </c>
      <c r="B19" s="109" t="s">
        <v>509</v>
      </c>
      <c r="C19" s="14">
        <v>8.1</v>
      </c>
      <c r="D19" s="14">
        <v>7.4</v>
      </c>
      <c r="E19" s="14">
        <f t="shared" ref="E19:E24" si="9">SUM(C19,D19)</f>
        <v>15.5</v>
      </c>
      <c r="G19" s="219">
        <v>479</v>
      </c>
      <c r="H19" s="109" t="s">
        <v>188</v>
      </c>
      <c r="I19" s="14">
        <v>8</v>
      </c>
      <c r="J19" s="14">
        <v>8</v>
      </c>
      <c r="K19" s="14">
        <f t="shared" ref="K19:K24" si="10">SUM(I19,J19)</f>
        <v>16</v>
      </c>
      <c r="M19" s="219">
        <v>485</v>
      </c>
      <c r="N19" s="109" t="s">
        <v>152</v>
      </c>
      <c r="O19" s="14">
        <v>8.1</v>
      </c>
      <c r="P19" s="14">
        <v>8.5</v>
      </c>
      <c r="Q19" s="14">
        <f t="shared" ref="Q19:Q24" si="11">SUM(O19,P19)</f>
        <v>16.600000000000001</v>
      </c>
      <c r="U19" s="17" t="s">
        <v>368</v>
      </c>
      <c r="V19" s="109" t="s">
        <v>504</v>
      </c>
      <c r="W19" s="15">
        <f>O9</f>
        <v>7.3</v>
      </c>
      <c r="X19" s="48">
        <f t="shared" si="1"/>
        <v>27.999999999999986</v>
      </c>
      <c r="Y19" s="15">
        <f>P9</f>
        <v>7.7</v>
      </c>
      <c r="Z19" s="48">
        <f t="shared" si="1"/>
        <v>13.999999999999995</v>
      </c>
      <c r="AA19" s="77">
        <f>SUM(Table3515505353716[[#This Row],[Floor4]],Table3515505353716[[#This Row],[Vault6]])</f>
        <v>15</v>
      </c>
      <c r="AB19" s="48">
        <f t="shared" si="2"/>
        <v>34.999999999999986</v>
      </c>
    </row>
    <row r="20" spans="1:28" x14ac:dyDescent="0.25">
      <c r="A20" s="219">
        <v>474</v>
      </c>
      <c r="B20" s="109" t="s">
        <v>510</v>
      </c>
      <c r="C20" s="14">
        <v>8.3000000000000007</v>
      </c>
      <c r="D20" s="14">
        <v>7.5</v>
      </c>
      <c r="E20" s="14">
        <f t="shared" si="9"/>
        <v>15.8</v>
      </c>
      <c r="G20" s="219">
        <v>480</v>
      </c>
      <c r="H20" s="109" t="s">
        <v>183</v>
      </c>
      <c r="I20" s="14">
        <v>7.9</v>
      </c>
      <c r="J20" s="14">
        <v>7.7</v>
      </c>
      <c r="K20" s="14">
        <f t="shared" si="10"/>
        <v>15.600000000000001</v>
      </c>
      <c r="M20" s="219">
        <v>486</v>
      </c>
      <c r="N20" s="109" t="s">
        <v>570</v>
      </c>
      <c r="O20" s="14">
        <v>9.1</v>
      </c>
      <c r="P20" s="14">
        <v>7.9</v>
      </c>
      <c r="Q20" s="14">
        <f t="shared" si="11"/>
        <v>17</v>
      </c>
      <c r="U20" s="17" t="s">
        <v>368</v>
      </c>
      <c r="V20" s="109" t="s">
        <v>505</v>
      </c>
      <c r="W20" s="15">
        <f>O10</f>
        <v>7.4</v>
      </c>
      <c r="X20" s="48">
        <f t="shared" si="1"/>
        <v>26.999999999999993</v>
      </c>
      <c r="Y20" s="15">
        <f>P10</f>
        <v>7.7</v>
      </c>
      <c r="Z20" s="48">
        <f t="shared" si="1"/>
        <v>13.999999999999995</v>
      </c>
      <c r="AA20" s="77">
        <f>SUM(Table3515505353716[[#This Row],[Floor4]],Table3515505353716[[#This Row],[Vault6]])</f>
        <v>15.100000000000001</v>
      </c>
      <c r="AB20" s="48">
        <f t="shared" si="2"/>
        <v>33.999999999999986</v>
      </c>
    </row>
    <row r="21" spans="1:28" x14ac:dyDescent="0.25">
      <c r="A21" s="219">
        <v>475</v>
      </c>
      <c r="B21" s="109" t="s">
        <v>511</v>
      </c>
      <c r="C21" s="14">
        <v>8</v>
      </c>
      <c r="D21" s="14">
        <v>7.6</v>
      </c>
      <c r="E21" s="14">
        <f t="shared" si="9"/>
        <v>15.6</v>
      </c>
      <c r="G21" s="219">
        <v>481</v>
      </c>
      <c r="H21" s="109" t="s">
        <v>189</v>
      </c>
      <c r="I21" s="14">
        <v>0</v>
      </c>
      <c r="J21" s="14">
        <v>0</v>
      </c>
      <c r="K21" s="14">
        <f t="shared" si="10"/>
        <v>0</v>
      </c>
      <c r="M21" s="219">
        <v>487</v>
      </c>
      <c r="N21" s="109" t="s">
        <v>571</v>
      </c>
      <c r="O21" s="14">
        <v>9.1999999999999993</v>
      </c>
      <c r="P21" s="14">
        <v>8</v>
      </c>
      <c r="Q21" s="14">
        <f t="shared" si="11"/>
        <v>17.2</v>
      </c>
      <c r="U21" s="17" t="s">
        <v>368</v>
      </c>
      <c r="V21" s="116" t="s">
        <v>506</v>
      </c>
      <c r="W21" s="15">
        <f>O12</f>
        <v>6.9</v>
      </c>
      <c r="X21" s="48">
        <f t="shared" si="1"/>
        <v>30.999999999999989</v>
      </c>
      <c r="Y21" s="15">
        <f>P12</f>
        <v>7.1</v>
      </c>
      <c r="Z21" s="48">
        <f t="shared" si="1"/>
        <v>19.999999999999986</v>
      </c>
      <c r="AA21" s="77">
        <f>SUM(Table3515505353716[[#This Row],[Floor4]],Table3515505353716[[#This Row],[Vault6]])</f>
        <v>14</v>
      </c>
      <c r="AB21" s="48">
        <f t="shared" si="2"/>
        <v>39</v>
      </c>
    </row>
    <row r="22" spans="1:28" x14ac:dyDescent="0.25">
      <c r="A22" s="219">
        <v>476</v>
      </c>
      <c r="B22" s="109" t="s">
        <v>512</v>
      </c>
      <c r="C22" s="14">
        <v>8.15</v>
      </c>
      <c r="D22" s="14">
        <v>7.1</v>
      </c>
      <c r="E22" s="14">
        <f t="shared" si="9"/>
        <v>15.25</v>
      </c>
      <c r="G22" s="219">
        <v>482</v>
      </c>
      <c r="H22" s="109" t="s">
        <v>186</v>
      </c>
      <c r="I22" s="14">
        <v>8.9</v>
      </c>
      <c r="J22" s="14">
        <v>8.6999999999999993</v>
      </c>
      <c r="K22" s="14">
        <f t="shared" si="10"/>
        <v>17.600000000000001</v>
      </c>
      <c r="M22" s="219">
        <v>488</v>
      </c>
      <c r="N22" s="109" t="s">
        <v>154</v>
      </c>
      <c r="O22" s="14">
        <v>8.3000000000000007</v>
      </c>
      <c r="P22" s="14">
        <v>8.1</v>
      </c>
      <c r="Q22" s="14">
        <f t="shared" si="11"/>
        <v>16.399999999999999</v>
      </c>
      <c r="U22" s="17" t="s">
        <v>368</v>
      </c>
      <c r="V22" s="109" t="s">
        <v>509</v>
      </c>
      <c r="W22" s="15">
        <f>C19</f>
        <v>8.1</v>
      </c>
      <c r="X22" s="48">
        <f t="shared" si="1"/>
        <v>22.000000000000004</v>
      </c>
      <c r="Y22" s="15">
        <f>D19</f>
        <v>7.4</v>
      </c>
      <c r="Z22" s="48">
        <f t="shared" si="1"/>
        <v>17</v>
      </c>
      <c r="AA22" s="77">
        <f>SUM(Table3515505353716[[#This Row],[Floor4]],Table3515505353716[[#This Row],[Vault6]])</f>
        <v>15.5</v>
      </c>
      <c r="AB22" s="48">
        <f t="shared" si="2"/>
        <v>29.999999999999986</v>
      </c>
    </row>
    <row r="23" spans="1:28" x14ac:dyDescent="0.25">
      <c r="A23" s="219">
        <v>477</v>
      </c>
      <c r="B23" s="113"/>
      <c r="C23" s="14">
        <v>0</v>
      </c>
      <c r="D23" s="14">
        <v>0</v>
      </c>
      <c r="E23" s="14">
        <f t="shared" si="9"/>
        <v>0</v>
      </c>
      <c r="G23" s="219">
        <v>483</v>
      </c>
      <c r="H23" s="109" t="s">
        <v>557</v>
      </c>
      <c r="I23" s="14">
        <v>9</v>
      </c>
      <c r="J23" s="14">
        <v>7.8</v>
      </c>
      <c r="K23" s="14">
        <f t="shared" si="10"/>
        <v>16.8</v>
      </c>
      <c r="M23" s="219">
        <v>489</v>
      </c>
      <c r="N23" s="109" t="s">
        <v>572</v>
      </c>
      <c r="O23" s="14">
        <v>8.9</v>
      </c>
      <c r="P23" s="14">
        <v>8.4</v>
      </c>
      <c r="Q23" s="14">
        <f t="shared" si="11"/>
        <v>17.3</v>
      </c>
      <c r="U23" s="17" t="s">
        <v>368</v>
      </c>
      <c r="V23" s="109" t="s">
        <v>510</v>
      </c>
      <c r="W23" s="15">
        <f t="shared" ref="W23:W25" si="12">C20</f>
        <v>8.3000000000000007</v>
      </c>
      <c r="X23" s="48">
        <f t="shared" si="1"/>
        <v>18.000000000000004</v>
      </c>
      <c r="Y23" s="15">
        <f>D20</f>
        <v>7.5</v>
      </c>
      <c r="Z23" s="48">
        <f t="shared" si="1"/>
        <v>15.999999999999991</v>
      </c>
      <c r="AA23" s="77">
        <f>SUM(Table3515505353716[[#This Row],[Floor4]],Table3515505353716[[#This Row],[Vault6]])</f>
        <v>15.8</v>
      </c>
      <c r="AB23" s="48">
        <f t="shared" si="2"/>
        <v>25.999999999999989</v>
      </c>
    </row>
    <row r="24" spans="1:28" ht="16.5" thickBot="1" x14ac:dyDescent="0.3">
      <c r="A24" s="219">
        <v>478</v>
      </c>
      <c r="B24" s="113"/>
      <c r="C24" s="14">
        <v>0</v>
      </c>
      <c r="D24" s="14">
        <v>0</v>
      </c>
      <c r="E24" s="18">
        <f t="shared" si="9"/>
        <v>0</v>
      </c>
      <c r="F24" s="9"/>
      <c r="G24" s="219">
        <v>484</v>
      </c>
      <c r="H24" s="109" t="s">
        <v>190</v>
      </c>
      <c r="I24" s="14">
        <v>8.6999999999999993</v>
      </c>
      <c r="J24" s="14">
        <v>8.3000000000000007</v>
      </c>
      <c r="K24" s="18">
        <f t="shared" si="10"/>
        <v>17</v>
      </c>
      <c r="L24" s="9"/>
      <c r="M24" s="219">
        <v>490</v>
      </c>
      <c r="N24" s="113"/>
      <c r="O24" s="14">
        <v>0</v>
      </c>
      <c r="P24" s="14">
        <v>0</v>
      </c>
      <c r="Q24" s="18">
        <f t="shared" si="11"/>
        <v>0</v>
      </c>
      <c r="R24" s="9"/>
      <c r="U24" s="17" t="s">
        <v>368</v>
      </c>
      <c r="V24" s="109" t="s">
        <v>511</v>
      </c>
      <c r="W24" s="15">
        <f t="shared" si="12"/>
        <v>8</v>
      </c>
      <c r="X24" s="48">
        <f t="shared" si="1"/>
        <v>23.000000000000004</v>
      </c>
      <c r="Y24" s="15">
        <f>D21</f>
        <v>7.6</v>
      </c>
      <c r="Z24" s="48">
        <f t="shared" si="1"/>
        <v>14.999999999999993</v>
      </c>
      <c r="AA24" s="77">
        <f>SUM(Table3515505353716[[#This Row],[Floor4]],Table3515505353716[[#This Row],[Vault6]])</f>
        <v>15.6</v>
      </c>
      <c r="AB24" s="48">
        <f t="shared" si="2"/>
        <v>28.999999999999986</v>
      </c>
    </row>
    <row r="25" spans="1:28" ht="16.5" thickBot="1" x14ac:dyDescent="0.3">
      <c r="B25" s="33" t="s">
        <v>10</v>
      </c>
      <c r="C25" s="20">
        <f>SUM(C19:C24)-SMALL(C19:C24,1)-SMALL(C19:C24,2)</f>
        <v>32.549999999999997</v>
      </c>
      <c r="D25" s="20">
        <f>SUM(D19:D24)-SMALL(D19:D24,1)-SMALL(D19:D24,2)</f>
        <v>29.6</v>
      </c>
      <c r="E25" s="21">
        <f>SUM(C25:D25)</f>
        <v>62.15</v>
      </c>
      <c r="F25" s="9"/>
      <c r="H25" s="33" t="s">
        <v>10</v>
      </c>
      <c r="I25" s="20">
        <f>SUM(I19:I24)-SMALL(I19:I24,1)-SMALL(I19:I24,2)</f>
        <v>34.6</v>
      </c>
      <c r="J25" s="20">
        <f>SUM(J19:J24)-SMALL(J19:J24,1)-SMALL(J19:J24,2)</f>
        <v>32.799999999999997</v>
      </c>
      <c r="K25" s="21">
        <f>SUM(I25:J25)</f>
        <v>67.400000000000006</v>
      </c>
      <c r="L25" s="9"/>
      <c r="N25" s="33" t="s">
        <v>10</v>
      </c>
      <c r="O25" s="20">
        <f>SUM(O19:O24)-SMALL(O19:O24,1)-SMALL(O19:O24,2)</f>
        <v>35.5</v>
      </c>
      <c r="P25" s="20">
        <f>SUM(P19:P24)-SMALL(P19:P24,1)-SMALL(P19:P24,2)</f>
        <v>33</v>
      </c>
      <c r="Q25" s="21">
        <f>SUM(O25:P25)</f>
        <v>68.5</v>
      </c>
      <c r="R25" s="9"/>
      <c r="U25" s="17" t="s">
        <v>368</v>
      </c>
      <c r="V25" s="109" t="s">
        <v>512</v>
      </c>
      <c r="W25" s="15">
        <f t="shared" si="12"/>
        <v>8.15</v>
      </c>
      <c r="X25" s="48">
        <f t="shared" si="1"/>
        <v>21.000000000000007</v>
      </c>
      <c r="Y25" s="15">
        <f>D22</f>
        <v>7.1</v>
      </c>
      <c r="Z25" s="48">
        <f t="shared" si="1"/>
        <v>19.999999999999986</v>
      </c>
      <c r="AA25" s="77">
        <f>SUM(Table3515505353716[[#This Row],[Floor4]],Table3515505353716[[#This Row],[Vault6]])</f>
        <v>15.25</v>
      </c>
      <c r="AB25" s="48">
        <f t="shared" si="2"/>
        <v>31.999999999999986</v>
      </c>
    </row>
    <row r="26" spans="1:28" x14ac:dyDescent="0.25">
      <c r="B26" s="110" t="s">
        <v>107</v>
      </c>
      <c r="D26" s="33"/>
      <c r="E26" s="34"/>
      <c r="H26" s="110" t="s">
        <v>107</v>
      </c>
      <c r="J26" s="33"/>
      <c r="K26" s="34"/>
      <c r="N26" s="110" t="s">
        <v>107</v>
      </c>
      <c r="P26" s="33"/>
      <c r="Q26" s="34"/>
      <c r="U26" s="17" t="s">
        <v>182</v>
      </c>
      <c r="V26" s="109" t="s">
        <v>188</v>
      </c>
      <c r="W26" s="15">
        <f>I19</f>
        <v>8</v>
      </c>
      <c r="X26" s="48">
        <f t="shared" si="1"/>
        <v>23.000000000000004</v>
      </c>
      <c r="Y26" s="15">
        <f t="shared" ref="Y26:Y31" si="13">J19</f>
        <v>8</v>
      </c>
      <c r="Z26" s="48">
        <f t="shared" si="1"/>
        <v>10.999999999999998</v>
      </c>
      <c r="AA26" s="77">
        <f>SUM(Table3515505353716[[#This Row],[Floor4]],Table3515505353716[[#This Row],[Vault6]])</f>
        <v>16</v>
      </c>
      <c r="AB26" s="48">
        <f t="shared" si="2"/>
        <v>24.999999999999986</v>
      </c>
    </row>
    <row r="27" spans="1:28" x14ac:dyDescent="0.25">
      <c r="U27" s="17" t="s">
        <v>182</v>
      </c>
      <c r="V27" s="109" t="s">
        <v>183</v>
      </c>
      <c r="W27" s="15">
        <f t="shared" ref="W27:W31" si="14">I20</f>
        <v>7.9</v>
      </c>
      <c r="X27" s="48">
        <f t="shared" si="1"/>
        <v>24</v>
      </c>
      <c r="Y27" s="15">
        <f t="shared" si="13"/>
        <v>7.7</v>
      </c>
      <c r="Z27" s="48">
        <f t="shared" si="1"/>
        <v>13.999999999999995</v>
      </c>
      <c r="AA27" s="77">
        <f>SUM(Table3515505353716[[#This Row],[Floor4]],Table3515505353716[[#This Row],[Vault6]])</f>
        <v>15.600000000000001</v>
      </c>
      <c r="AB27" s="48">
        <f t="shared" si="2"/>
        <v>28.999999999999986</v>
      </c>
    </row>
    <row r="28" spans="1:28" x14ac:dyDescent="0.25">
      <c r="A28" s="266" t="s">
        <v>221</v>
      </c>
      <c r="B28" s="267"/>
      <c r="C28" s="267"/>
      <c r="D28" s="267"/>
      <c r="E28" s="268"/>
      <c r="F28" s="9"/>
      <c r="G28" s="266" t="s">
        <v>615</v>
      </c>
      <c r="H28" s="267"/>
      <c r="I28" s="267"/>
      <c r="J28" s="267"/>
      <c r="K28" s="268"/>
      <c r="L28" s="9"/>
      <c r="M28" s="266" t="s">
        <v>1053</v>
      </c>
      <c r="N28" s="267"/>
      <c r="O28" s="267"/>
      <c r="P28" s="267"/>
      <c r="Q28" s="268"/>
      <c r="U28" s="17" t="s">
        <v>182</v>
      </c>
      <c r="V28" s="109" t="s">
        <v>189</v>
      </c>
      <c r="W28" s="15">
        <f t="shared" si="14"/>
        <v>0</v>
      </c>
      <c r="X28" s="48">
        <f t="shared" si="1"/>
        <v>31.999999999999982</v>
      </c>
      <c r="Y28" s="15">
        <f t="shared" si="13"/>
        <v>0</v>
      </c>
      <c r="Z28" s="48">
        <f t="shared" si="1"/>
        <v>22.999999999999996</v>
      </c>
      <c r="AA28" s="77">
        <f>SUM(Table3515505353716[[#This Row],[Floor4]],Table3515505353716[[#This Row],[Vault6]])</f>
        <v>0</v>
      </c>
      <c r="AB28" s="48">
        <f t="shared" si="2"/>
        <v>43</v>
      </c>
    </row>
    <row r="29" spans="1:28" x14ac:dyDescent="0.25">
      <c r="A29" s="10" t="s">
        <v>1</v>
      </c>
      <c r="B29" s="10" t="s">
        <v>2</v>
      </c>
      <c r="C29" s="10" t="s">
        <v>3</v>
      </c>
      <c r="D29" s="10" t="s">
        <v>4</v>
      </c>
      <c r="E29" s="10" t="s">
        <v>5</v>
      </c>
      <c r="G29" s="10" t="s">
        <v>1</v>
      </c>
      <c r="H29" s="10" t="s">
        <v>2</v>
      </c>
      <c r="I29" s="10" t="s">
        <v>3</v>
      </c>
      <c r="J29" s="10" t="s">
        <v>4</v>
      </c>
      <c r="K29" s="10" t="s">
        <v>5</v>
      </c>
      <c r="M29" s="10" t="s">
        <v>1</v>
      </c>
      <c r="N29" s="10" t="s">
        <v>2</v>
      </c>
      <c r="O29" s="10" t="s">
        <v>3</v>
      </c>
      <c r="P29" s="10" t="s">
        <v>4</v>
      </c>
      <c r="Q29" s="10" t="s">
        <v>5</v>
      </c>
      <c r="U29" s="17" t="s">
        <v>182</v>
      </c>
      <c r="V29" s="109" t="s">
        <v>186</v>
      </c>
      <c r="W29" s="15">
        <f t="shared" si="14"/>
        <v>8.9</v>
      </c>
      <c r="X29" s="48">
        <f t="shared" si="1"/>
        <v>11.999999999999998</v>
      </c>
      <c r="Y29" s="15">
        <f t="shared" si="13"/>
        <v>8.6999999999999993</v>
      </c>
      <c r="Z29" s="48">
        <f t="shared" si="1"/>
        <v>4</v>
      </c>
      <c r="AA29" s="77">
        <f>SUM(Table3515505353716[[#This Row],[Floor4]],Table3515505353716[[#This Row],[Vault6]])</f>
        <v>17.600000000000001</v>
      </c>
      <c r="AB29" s="48">
        <f t="shared" si="2"/>
        <v>7</v>
      </c>
    </row>
    <row r="30" spans="1:28" x14ac:dyDescent="0.25">
      <c r="A30" s="219">
        <v>491</v>
      </c>
      <c r="B30" s="109" t="s">
        <v>223</v>
      </c>
      <c r="C30" s="14">
        <v>8.9</v>
      </c>
      <c r="D30" s="14">
        <v>7.4</v>
      </c>
      <c r="E30" s="14">
        <f t="shared" ref="E30:E35" si="15">SUM(C30,D30)</f>
        <v>16.3</v>
      </c>
      <c r="G30" s="219">
        <v>497</v>
      </c>
      <c r="H30" s="109" t="s">
        <v>265</v>
      </c>
      <c r="I30" s="14">
        <v>9</v>
      </c>
      <c r="J30" s="14">
        <v>8.6</v>
      </c>
      <c r="K30" s="14">
        <f t="shared" ref="K30:K35" si="16">SUM(I30,J30)</f>
        <v>17.600000000000001</v>
      </c>
      <c r="M30" s="219">
        <v>503</v>
      </c>
      <c r="N30" s="109" t="s">
        <v>616</v>
      </c>
      <c r="O30" s="14">
        <v>8.6999999999999993</v>
      </c>
      <c r="P30" s="14">
        <v>8</v>
      </c>
      <c r="Q30" s="14">
        <f t="shared" ref="Q30:Q35" si="17">SUM(O30,P30)</f>
        <v>16.7</v>
      </c>
      <c r="U30" s="17" t="s">
        <v>182</v>
      </c>
      <c r="V30" s="109" t="s">
        <v>557</v>
      </c>
      <c r="W30" s="15">
        <f t="shared" si="14"/>
        <v>9</v>
      </c>
      <c r="X30" s="48">
        <f t="shared" si="1"/>
        <v>11</v>
      </c>
      <c r="Y30" s="15">
        <f t="shared" si="13"/>
        <v>7.8</v>
      </c>
      <c r="Z30" s="48">
        <f t="shared" si="1"/>
        <v>12.999999999999996</v>
      </c>
      <c r="AA30" s="77">
        <f>SUM(Table3515505353716[[#This Row],[Floor4]],Table3515505353716[[#This Row],[Vault6]])</f>
        <v>16.8</v>
      </c>
      <c r="AB30" s="48">
        <f t="shared" si="2"/>
        <v>15</v>
      </c>
    </row>
    <row r="31" spans="1:28" x14ac:dyDescent="0.25">
      <c r="A31" s="219">
        <v>492</v>
      </c>
      <c r="B31" s="109" t="s">
        <v>1088</v>
      </c>
      <c r="C31" s="14">
        <v>8.4</v>
      </c>
      <c r="D31" s="14">
        <v>7.3</v>
      </c>
      <c r="E31" s="14">
        <f t="shared" si="15"/>
        <v>15.7</v>
      </c>
      <c r="G31" s="219">
        <v>498</v>
      </c>
      <c r="H31" s="109" t="s">
        <v>263</v>
      </c>
      <c r="I31" s="14">
        <v>9.5</v>
      </c>
      <c r="J31" s="14">
        <v>7.4</v>
      </c>
      <c r="K31" s="14">
        <f t="shared" si="16"/>
        <v>16.899999999999999</v>
      </c>
      <c r="M31" s="219">
        <v>504</v>
      </c>
      <c r="N31" s="109" t="s">
        <v>281</v>
      </c>
      <c r="O31" s="14">
        <v>8.8000000000000007</v>
      </c>
      <c r="P31" s="14">
        <v>7.7</v>
      </c>
      <c r="Q31" s="14">
        <f t="shared" si="17"/>
        <v>16.5</v>
      </c>
      <c r="U31" s="17" t="s">
        <v>182</v>
      </c>
      <c r="V31" s="109" t="s">
        <v>190</v>
      </c>
      <c r="W31" s="15">
        <f t="shared" si="14"/>
        <v>8.6999999999999993</v>
      </c>
      <c r="X31" s="48">
        <f t="shared" si="1"/>
        <v>14</v>
      </c>
      <c r="Y31" s="15">
        <f t="shared" si="13"/>
        <v>8.3000000000000007</v>
      </c>
      <c r="Z31" s="48">
        <f t="shared" si="1"/>
        <v>8</v>
      </c>
      <c r="AA31" s="77">
        <f>SUM(Table3515505353716[[#This Row],[Floor4]],Table3515505353716[[#This Row],[Vault6]])</f>
        <v>17</v>
      </c>
      <c r="AB31" s="48">
        <f t="shared" si="2"/>
        <v>12.999999999999998</v>
      </c>
    </row>
    <row r="32" spans="1:28" x14ac:dyDescent="0.25">
      <c r="A32" s="219">
        <v>493</v>
      </c>
      <c r="B32" s="109" t="s">
        <v>595</v>
      </c>
      <c r="C32" s="14">
        <v>0</v>
      </c>
      <c r="D32" s="14">
        <v>0</v>
      </c>
      <c r="E32" s="14">
        <f t="shared" si="15"/>
        <v>0</v>
      </c>
      <c r="G32" s="219">
        <v>499</v>
      </c>
      <c r="H32" s="109" t="s">
        <v>278</v>
      </c>
      <c r="I32" s="14">
        <v>9</v>
      </c>
      <c r="J32" s="14">
        <v>8.1999999999999993</v>
      </c>
      <c r="K32" s="14">
        <f t="shared" si="16"/>
        <v>17.2</v>
      </c>
      <c r="M32" s="219">
        <v>505</v>
      </c>
      <c r="N32" s="109" t="s">
        <v>280</v>
      </c>
      <c r="O32" s="14">
        <v>8.6</v>
      </c>
      <c r="P32" s="14">
        <v>7.6</v>
      </c>
      <c r="Q32" s="14">
        <f t="shared" si="17"/>
        <v>16.2</v>
      </c>
      <c r="U32" s="17" t="s">
        <v>151</v>
      </c>
      <c r="V32" s="109" t="s">
        <v>152</v>
      </c>
      <c r="W32" s="15">
        <f>O19</f>
        <v>8.1</v>
      </c>
      <c r="X32" s="48">
        <f t="shared" si="1"/>
        <v>22.000000000000004</v>
      </c>
      <c r="Y32" s="15">
        <f>P19</f>
        <v>8.5</v>
      </c>
      <c r="Z32" s="48">
        <f t="shared" si="1"/>
        <v>6</v>
      </c>
      <c r="AA32" s="77">
        <f>SUM(Table3515505353716[[#This Row],[Floor4]],Table3515505353716[[#This Row],[Vault6]])</f>
        <v>16.600000000000001</v>
      </c>
      <c r="AB32" s="48">
        <f t="shared" si="2"/>
        <v>18.999999999999996</v>
      </c>
    </row>
    <row r="33" spans="1:28" x14ac:dyDescent="0.25">
      <c r="A33" s="219">
        <v>494</v>
      </c>
      <c r="B33" s="109" t="s">
        <v>224</v>
      </c>
      <c r="C33" s="14">
        <v>9.6999999999999993</v>
      </c>
      <c r="D33" s="14">
        <v>7.9</v>
      </c>
      <c r="E33" s="14">
        <f t="shared" si="15"/>
        <v>17.600000000000001</v>
      </c>
      <c r="G33" s="219">
        <v>500</v>
      </c>
      <c r="H33" s="109" t="s">
        <v>95</v>
      </c>
      <c r="I33" s="14">
        <v>9.1</v>
      </c>
      <c r="J33" s="14">
        <v>8.9</v>
      </c>
      <c r="K33" s="14">
        <f t="shared" si="16"/>
        <v>18</v>
      </c>
      <c r="M33" s="219">
        <v>506</v>
      </c>
      <c r="N33" s="109" t="s">
        <v>277</v>
      </c>
      <c r="O33" s="14">
        <v>8.4</v>
      </c>
      <c r="P33" s="14">
        <v>7.4</v>
      </c>
      <c r="Q33" s="14">
        <f t="shared" si="17"/>
        <v>15.8</v>
      </c>
      <c r="U33" s="17" t="s">
        <v>151</v>
      </c>
      <c r="V33" s="109" t="s">
        <v>570</v>
      </c>
      <c r="W33" s="15">
        <f t="shared" ref="W33:W36" si="18">O20</f>
        <v>9.1</v>
      </c>
      <c r="X33" s="48">
        <f t="shared" si="1"/>
        <v>10</v>
      </c>
      <c r="Y33" s="15">
        <f>P20</f>
        <v>7.9</v>
      </c>
      <c r="Z33" s="48">
        <f t="shared" si="1"/>
        <v>11.999999999999998</v>
      </c>
      <c r="AA33" s="77">
        <f>SUM(Table3515505353716[[#This Row],[Floor4]],Table3515505353716[[#This Row],[Vault6]])</f>
        <v>17</v>
      </c>
      <c r="AB33" s="48">
        <f t="shared" si="2"/>
        <v>12.999999999999998</v>
      </c>
    </row>
    <row r="34" spans="1:28" x14ac:dyDescent="0.25">
      <c r="A34" s="219">
        <v>495</v>
      </c>
      <c r="B34" s="109" t="s">
        <v>220</v>
      </c>
      <c r="C34" s="14">
        <v>9</v>
      </c>
      <c r="D34" s="14">
        <v>7.4</v>
      </c>
      <c r="E34" s="14">
        <f t="shared" si="15"/>
        <v>16.399999999999999</v>
      </c>
      <c r="G34" s="219">
        <v>501</v>
      </c>
      <c r="H34" s="109" t="s">
        <v>262</v>
      </c>
      <c r="I34" s="14">
        <v>9.1999999999999993</v>
      </c>
      <c r="J34" s="14">
        <v>8.6999999999999993</v>
      </c>
      <c r="K34" s="14">
        <f t="shared" si="16"/>
        <v>17.899999999999999</v>
      </c>
      <c r="M34" s="219">
        <v>507</v>
      </c>
      <c r="N34" s="109" t="s">
        <v>279</v>
      </c>
      <c r="O34" s="14">
        <v>0</v>
      </c>
      <c r="P34" s="14">
        <v>0</v>
      </c>
      <c r="Q34" s="14">
        <f t="shared" si="17"/>
        <v>0</v>
      </c>
      <c r="U34" s="17" t="s">
        <v>151</v>
      </c>
      <c r="V34" s="109" t="s">
        <v>571</v>
      </c>
      <c r="W34" s="15">
        <f t="shared" si="18"/>
        <v>9.1999999999999993</v>
      </c>
      <c r="X34" s="48">
        <f t="shared" si="1"/>
        <v>8</v>
      </c>
      <c r="Y34" s="15">
        <f>P21</f>
        <v>8</v>
      </c>
      <c r="Z34" s="48">
        <f t="shared" si="1"/>
        <v>10.999999999999998</v>
      </c>
      <c r="AA34" s="77">
        <f>SUM(Table3515505353716[[#This Row],[Floor4]],Table3515505353716[[#This Row],[Vault6]])</f>
        <v>17.2</v>
      </c>
      <c r="AB34" s="48">
        <f t="shared" si="2"/>
        <v>11</v>
      </c>
    </row>
    <row r="35" spans="1:28" ht="16.5" thickBot="1" x14ac:dyDescent="0.3">
      <c r="A35" s="219">
        <v>496</v>
      </c>
      <c r="B35" s="109" t="s">
        <v>596</v>
      </c>
      <c r="C35" s="14">
        <v>8.6999999999999993</v>
      </c>
      <c r="D35" s="14">
        <v>7.1</v>
      </c>
      <c r="E35" s="18">
        <f t="shared" si="15"/>
        <v>15.799999999999999</v>
      </c>
      <c r="F35" s="9"/>
      <c r="G35" s="219">
        <v>502</v>
      </c>
      <c r="H35" s="113"/>
      <c r="I35" s="14">
        <v>0</v>
      </c>
      <c r="J35" s="14">
        <v>0</v>
      </c>
      <c r="K35" s="18">
        <f t="shared" si="16"/>
        <v>0</v>
      </c>
      <c r="L35" s="9"/>
      <c r="M35" s="219">
        <v>508</v>
      </c>
      <c r="N35" s="113"/>
      <c r="O35" s="14">
        <v>0</v>
      </c>
      <c r="P35" s="14">
        <v>0</v>
      </c>
      <c r="Q35" s="18">
        <f t="shared" si="17"/>
        <v>0</v>
      </c>
      <c r="R35" s="9"/>
      <c r="U35" s="17" t="s">
        <v>151</v>
      </c>
      <c r="V35" s="109" t="s">
        <v>154</v>
      </c>
      <c r="W35" s="15">
        <f t="shared" si="18"/>
        <v>8.3000000000000007</v>
      </c>
      <c r="X35" s="48">
        <f t="shared" si="1"/>
        <v>18.000000000000004</v>
      </c>
      <c r="Y35" s="15">
        <f>P22</f>
        <v>8.1</v>
      </c>
      <c r="Z35" s="48">
        <f t="shared" si="1"/>
        <v>10</v>
      </c>
      <c r="AA35" s="77">
        <f>SUM(Table3515505353716[[#This Row],[Floor4]],Table3515505353716[[#This Row],[Vault6]])</f>
        <v>16.399999999999999</v>
      </c>
      <c r="AB35" s="48">
        <f t="shared" si="2"/>
        <v>21</v>
      </c>
    </row>
    <row r="36" spans="1:28" ht="16.5" thickBot="1" x14ac:dyDescent="0.3">
      <c r="B36" s="33" t="s">
        <v>10</v>
      </c>
      <c r="C36" s="20">
        <f>SUM(C30:C35)-SMALL(C30:C35,1)-SMALL(C30:C35,2)</f>
        <v>36.300000000000004</v>
      </c>
      <c r="D36" s="20">
        <f>SUM(D30:D35)-SMALL(D30:D35,1)-SMALL(D30:D35,2)</f>
        <v>30</v>
      </c>
      <c r="E36" s="21">
        <f>SUM(C36:D36)</f>
        <v>66.300000000000011</v>
      </c>
      <c r="F36" s="9"/>
      <c r="H36" s="33" t="s">
        <v>10</v>
      </c>
      <c r="I36" s="20">
        <f>SUM(I30:I35)-SMALL(I30:I35,1)-SMALL(I30:I35,2)</f>
        <v>36.799999999999997</v>
      </c>
      <c r="J36" s="20">
        <f>SUM(J30:J35)-SMALL(J30:J35,1)-SMALL(J30:J35,2)</f>
        <v>34.4</v>
      </c>
      <c r="K36" s="21">
        <f>SUM(I36:J36)</f>
        <v>71.199999999999989</v>
      </c>
      <c r="L36" s="9"/>
      <c r="N36" s="33" t="s">
        <v>10</v>
      </c>
      <c r="O36" s="20">
        <f>SUM(O30:O35)-SMALL(O30:O35,1)-SMALL(O30:O35,2)</f>
        <v>34.5</v>
      </c>
      <c r="P36" s="20">
        <f>SUM(P30:P35)-SMALL(P30:P35,1)-SMALL(P30:P35,2)</f>
        <v>30.699999999999996</v>
      </c>
      <c r="Q36" s="21">
        <f>SUM(O36:P36)</f>
        <v>65.199999999999989</v>
      </c>
      <c r="R36" s="9"/>
      <c r="U36" s="17" t="s">
        <v>151</v>
      </c>
      <c r="V36" s="109" t="s">
        <v>572</v>
      </c>
      <c r="W36" s="15">
        <f t="shared" si="18"/>
        <v>8.9</v>
      </c>
      <c r="X36" s="48">
        <f t="shared" si="1"/>
        <v>11.999999999999998</v>
      </c>
      <c r="Y36" s="15">
        <f>P23</f>
        <v>8.4</v>
      </c>
      <c r="Z36" s="48">
        <f t="shared" si="1"/>
        <v>7</v>
      </c>
      <c r="AA36" s="77">
        <f>SUM(Table3515505353716[[#This Row],[Floor4]],Table3515505353716[[#This Row],[Vault6]])</f>
        <v>17.3</v>
      </c>
      <c r="AB36" s="48">
        <f t="shared" si="2"/>
        <v>10</v>
      </c>
    </row>
    <row r="37" spans="1:28" x14ac:dyDescent="0.25">
      <c r="B37" s="110" t="s">
        <v>107</v>
      </c>
      <c r="D37" s="33"/>
      <c r="E37" s="34"/>
      <c r="H37" s="110" t="s">
        <v>107</v>
      </c>
      <c r="J37" s="33"/>
      <c r="K37" s="34"/>
      <c r="N37" s="110" t="s">
        <v>107</v>
      </c>
      <c r="P37" s="33"/>
      <c r="Q37" s="34"/>
      <c r="U37" s="17" t="s">
        <v>593</v>
      </c>
      <c r="V37" s="109" t="s">
        <v>223</v>
      </c>
      <c r="W37" s="15">
        <f>C30</f>
        <v>8.9</v>
      </c>
      <c r="X37" s="48">
        <f t="shared" si="1"/>
        <v>11.999999999999998</v>
      </c>
      <c r="Y37" s="15">
        <f t="shared" ref="Y37:Y42" si="19">D30</f>
        <v>7.4</v>
      </c>
      <c r="Z37" s="48">
        <f t="shared" si="1"/>
        <v>17</v>
      </c>
      <c r="AA37" s="77">
        <f>SUM(Table3515505353716[[#This Row],[Floor4]],Table3515505353716[[#This Row],[Vault6]])</f>
        <v>16.3</v>
      </c>
      <c r="AB37" s="48">
        <f t="shared" si="2"/>
        <v>21.999999999999996</v>
      </c>
    </row>
    <row r="38" spans="1:28" x14ac:dyDescent="0.25">
      <c r="U38" s="17" t="s">
        <v>593</v>
      </c>
      <c r="V38" s="109" t="s">
        <v>594</v>
      </c>
      <c r="W38" s="15">
        <f t="shared" ref="W38:W42" si="20">C31</f>
        <v>8.4</v>
      </c>
      <c r="X38" s="48">
        <f t="shared" si="1"/>
        <v>17.000000000000007</v>
      </c>
      <c r="Y38" s="15">
        <f t="shared" si="19"/>
        <v>7.3</v>
      </c>
      <c r="Z38" s="48">
        <f t="shared" si="1"/>
        <v>17.999999999999993</v>
      </c>
      <c r="AA38" s="77">
        <f>SUM(Table3515505353716[[#This Row],[Floor4]],Table3515505353716[[#This Row],[Vault6]])</f>
        <v>15.7</v>
      </c>
      <c r="AB38" s="48">
        <f t="shared" si="2"/>
        <v>26.999999999999986</v>
      </c>
    </row>
    <row r="39" spans="1:28" x14ac:dyDescent="0.25">
      <c r="A39" s="266" t="s">
        <v>646</v>
      </c>
      <c r="B39" s="267"/>
      <c r="C39" s="267"/>
      <c r="D39" s="267"/>
      <c r="E39" s="268"/>
      <c r="F39" s="9"/>
      <c r="G39" s="266" t="s">
        <v>647</v>
      </c>
      <c r="H39" s="267"/>
      <c r="I39" s="267"/>
      <c r="J39" s="267"/>
      <c r="K39" s="268"/>
      <c r="L39" s="9"/>
      <c r="M39" s="266" t="s">
        <v>684</v>
      </c>
      <c r="N39" s="267"/>
      <c r="O39" s="267"/>
      <c r="P39" s="267"/>
      <c r="Q39" s="268"/>
      <c r="U39" s="17" t="s">
        <v>593</v>
      </c>
      <c r="V39" s="109" t="s">
        <v>595</v>
      </c>
      <c r="W39" s="15">
        <f t="shared" si="20"/>
        <v>0</v>
      </c>
      <c r="X39" s="48">
        <f t="shared" si="1"/>
        <v>31.999999999999982</v>
      </c>
      <c r="Y39" s="15">
        <f t="shared" si="19"/>
        <v>0</v>
      </c>
      <c r="Z39" s="48">
        <f t="shared" si="1"/>
        <v>22.999999999999996</v>
      </c>
      <c r="AA39" s="77">
        <f>SUM(Table3515505353716[[#This Row],[Floor4]],Table3515505353716[[#This Row],[Vault6]])</f>
        <v>0</v>
      </c>
      <c r="AB39" s="48">
        <f t="shared" si="2"/>
        <v>43</v>
      </c>
    </row>
    <row r="40" spans="1:28" x14ac:dyDescent="0.25">
      <c r="A40" s="10" t="s">
        <v>1</v>
      </c>
      <c r="B40" s="10" t="s">
        <v>2</v>
      </c>
      <c r="C40" s="10" t="s">
        <v>3</v>
      </c>
      <c r="D40" s="10" t="s">
        <v>4</v>
      </c>
      <c r="E40" s="10" t="s">
        <v>5</v>
      </c>
      <c r="G40" s="10" t="s">
        <v>1</v>
      </c>
      <c r="H40" s="10" t="s">
        <v>2</v>
      </c>
      <c r="I40" s="10" t="s">
        <v>3</v>
      </c>
      <c r="J40" s="10" t="s">
        <v>4</v>
      </c>
      <c r="K40" s="10" t="s">
        <v>5</v>
      </c>
      <c r="M40" s="10" t="s">
        <v>1</v>
      </c>
      <c r="N40" s="10" t="s">
        <v>2</v>
      </c>
      <c r="O40" s="10" t="s">
        <v>3</v>
      </c>
      <c r="P40" s="10" t="s">
        <v>4</v>
      </c>
      <c r="Q40" s="10" t="s">
        <v>5</v>
      </c>
      <c r="U40" s="17" t="s">
        <v>593</v>
      </c>
      <c r="V40" s="109" t="s">
        <v>224</v>
      </c>
      <c r="W40" s="15">
        <f t="shared" si="20"/>
        <v>9.6999999999999993</v>
      </c>
      <c r="X40" s="48">
        <f t="shared" si="1"/>
        <v>1</v>
      </c>
      <c r="Y40" s="15">
        <f t="shared" si="19"/>
        <v>7.9</v>
      </c>
      <c r="Z40" s="48">
        <f t="shared" si="1"/>
        <v>11.999999999999998</v>
      </c>
      <c r="AA40" s="77">
        <f>SUM(Table3515505353716[[#This Row],[Floor4]],Table3515505353716[[#This Row],[Vault6]])</f>
        <v>17.600000000000001</v>
      </c>
      <c r="AB40" s="48">
        <f t="shared" si="2"/>
        <v>7</v>
      </c>
    </row>
    <row r="41" spans="1:28" x14ac:dyDescent="0.25">
      <c r="A41" s="219">
        <v>509</v>
      </c>
      <c r="B41" s="109" t="s">
        <v>232</v>
      </c>
      <c r="C41" s="14">
        <v>9</v>
      </c>
      <c r="D41" s="14">
        <v>6.8</v>
      </c>
      <c r="E41" s="14">
        <f>SUM(C41,D41)</f>
        <v>15.8</v>
      </c>
      <c r="G41" s="219">
        <v>515</v>
      </c>
      <c r="H41" s="109" t="s">
        <v>236</v>
      </c>
      <c r="I41" s="14">
        <v>9.1999999999999993</v>
      </c>
      <c r="J41" s="14">
        <v>8</v>
      </c>
      <c r="K41" s="14">
        <f t="shared" ref="K41:K46" si="21">SUM(I41,J41)</f>
        <v>17.2</v>
      </c>
      <c r="M41" s="219">
        <v>521</v>
      </c>
      <c r="N41" s="109" t="s">
        <v>330</v>
      </c>
      <c r="O41" s="14">
        <v>0</v>
      </c>
      <c r="P41" s="14">
        <v>0</v>
      </c>
      <c r="Q41" s="14">
        <f t="shared" ref="Q41:Q46" si="22">SUM(O41,P41)</f>
        <v>0</v>
      </c>
      <c r="U41" s="17" t="s">
        <v>593</v>
      </c>
      <c r="V41" s="109" t="s">
        <v>220</v>
      </c>
      <c r="W41" s="15">
        <f t="shared" si="20"/>
        <v>9</v>
      </c>
      <c r="X41" s="48">
        <f t="shared" si="1"/>
        <v>11</v>
      </c>
      <c r="Y41" s="15">
        <f t="shared" si="19"/>
        <v>7.4</v>
      </c>
      <c r="Z41" s="48">
        <f t="shared" si="1"/>
        <v>17</v>
      </c>
      <c r="AA41" s="77">
        <f>SUM(Table3515505353716[[#This Row],[Floor4]],Table3515505353716[[#This Row],[Vault6]])</f>
        <v>16.399999999999999</v>
      </c>
      <c r="AB41" s="48">
        <f t="shared" si="2"/>
        <v>21</v>
      </c>
    </row>
    <row r="42" spans="1:28" x14ac:dyDescent="0.25">
      <c r="A42" s="219">
        <v>510</v>
      </c>
      <c r="B42" s="109" t="s">
        <v>658</v>
      </c>
      <c r="C42" s="14">
        <v>8.8000000000000007</v>
      </c>
      <c r="D42" s="14">
        <v>7.3</v>
      </c>
      <c r="E42" s="14">
        <f t="shared" ref="E42:E46" si="23">SUM(C42,D42)</f>
        <v>16.100000000000001</v>
      </c>
      <c r="G42" s="219">
        <v>516</v>
      </c>
      <c r="H42" s="109" t="s">
        <v>230</v>
      </c>
      <c r="I42" s="14">
        <v>8.6</v>
      </c>
      <c r="J42" s="14">
        <v>8.1</v>
      </c>
      <c r="K42" s="14">
        <f t="shared" si="21"/>
        <v>16.7</v>
      </c>
      <c r="M42" s="219">
        <v>522</v>
      </c>
      <c r="N42" s="109" t="s">
        <v>334</v>
      </c>
      <c r="O42" s="14">
        <v>8.8000000000000007</v>
      </c>
      <c r="P42" s="14">
        <v>7.5</v>
      </c>
      <c r="Q42" s="14">
        <f t="shared" si="22"/>
        <v>16.3</v>
      </c>
      <c r="U42" s="17" t="s">
        <v>593</v>
      </c>
      <c r="V42" s="109" t="s">
        <v>596</v>
      </c>
      <c r="W42" s="15">
        <f t="shared" si="20"/>
        <v>8.6999999999999993</v>
      </c>
      <c r="X42" s="48">
        <f t="shared" si="1"/>
        <v>14</v>
      </c>
      <c r="Y42" s="15">
        <f t="shared" si="19"/>
        <v>7.1</v>
      </c>
      <c r="Z42" s="48">
        <f t="shared" si="1"/>
        <v>19.999999999999986</v>
      </c>
      <c r="AA42" s="77">
        <f>SUM(Table3515505353716[[#This Row],[Floor4]],Table3515505353716[[#This Row],[Vault6]])</f>
        <v>15.799999999999999</v>
      </c>
      <c r="AB42" s="48">
        <f t="shared" si="2"/>
        <v>25.999999999999989</v>
      </c>
    </row>
    <row r="43" spans="1:28" x14ac:dyDescent="0.25">
      <c r="A43" s="219">
        <v>511</v>
      </c>
      <c r="B43" s="109" t="s">
        <v>659</v>
      </c>
      <c r="C43" s="14">
        <v>9.1999999999999993</v>
      </c>
      <c r="D43" s="14">
        <v>8</v>
      </c>
      <c r="E43" s="14">
        <f t="shared" si="23"/>
        <v>17.2</v>
      </c>
      <c r="G43" s="219">
        <v>517</v>
      </c>
      <c r="H43" s="109" t="s">
        <v>234</v>
      </c>
      <c r="I43" s="14">
        <v>8.4</v>
      </c>
      <c r="J43" s="14">
        <v>8.3000000000000007</v>
      </c>
      <c r="K43" s="14">
        <f t="shared" si="21"/>
        <v>16.700000000000003</v>
      </c>
      <c r="M43" s="219">
        <v>523</v>
      </c>
      <c r="N43" s="109" t="s">
        <v>696</v>
      </c>
      <c r="O43" s="14">
        <v>9</v>
      </c>
      <c r="P43" s="14">
        <v>8.6</v>
      </c>
      <c r="Q43" s="14">
        <f t="shared" si="22"/>
        <v>17.600000000000001</v>
      </c>
      <c r="U43" s="17" t="s">
        <v>257</v>
      </c>
      <c r="V43" s="109" t="s">
        <v>265</v>
      </c>
      <c r="W43" s="15">
        <f>I30</f>
        <v>9</v>
      </c>
      <c r="X43" s="48">
        <f t="shared" si="1"/>
        <v>11</v>
      </c>
      <c r="Y43" s="15">
        <f>J30</f>
        <v>8.6</v>
      </c>
      <c r="Z43" s="48">
        <f t="shared" si="1"/>
        <v>5</v>
      </c>
      <c r="AA43" s="77">
        <f>SUM(Table3515505353716[[#This Row],[Floor4]],Table3515505353716[[#This Row],[Vault6]])</f>
        <v>17.600000000000001</v>
      </c>
      <c r="AB43" s="48">
        <f t="shared" si="2"/>
        <v>7</v>
      </c>
    </row>
    <row r="44" spans="1:28" x14ac:dyDescent="0.25">
      <c r="A44" s="219">
        <v>512</v>
      </c>
      <c r="B44" s="113"/>
      <c r="C44" s="14">
        <v>0</v>
      </c>
      <c r="D44" s="14">
        <v>0</v>
      </c>
      <c r="E44" s="14">
        <f t="shared" si="23"/>
        <v>0</v>
      </c>
      <c r="G44" s="219">
        <v>518</v>
      </c>
      <c r="H44" s="109" t="s">
        <v>660</v>
      </c>
      <c r="I44" s="14">
        <v>8.8000000000000007</v>
      </c>
      <c r="J44" s="14">
        <v>7.9</v>
      </c>
      <c r="K44" s="14">
        <f t="shared" si="21"/>
        <v>16.700000000000003</v>
      </c>
      <c r="M44" s="219">
        <v>524</v>
      </c>
      <c r="N44" s="109" t="s">
        <v>333</v>
      </c>
      <c r="O44" s="14">
        <v>8.9</v>
      </c>
      <c r="P44" s="14">
        <v>7.6</v>
      </c>
      <c r="Q44" s="14">
        <f t="shared" si="22"/>
        <v>16.5</v>
      </c>
      <c r="U44" s="17" t="s">
        <v>257</v>
      </c>
      <c r="V44" s="109" t="s">
        <v>263</v>
      </c>
      <c r="W44" s="15">
        <f t="shared" ref="W44:W47" si="24">I31</f>
        <v>9.5</v>
      </c>
      <c r="X44" s="48">
        <f t="shared" si="1"/>
        <v>3</v>
      </c>
      <c r="Y44" s="15">
        <f>J31</f>
        <v>7.4</v>
      </c>
      <c r="Z44" s="48">
        <f t="shared" si="1"/>
        <v>17</v>
      </c>
      <c r="AA44" s="77">
        <f>SUM(Table3515505353716[[#This Row],[Floor4]],Table3515505353716[[#This Row],[Vault6]])</f>
        <v>16.899999999999999</v>
      </c>
      <c r="AB44" s="48">
        <f t="shared" si="2"/>
        <v>13.999999999999998</v>
      </c>
    </row>
    <row r="45" spans="1:28" x14ac:dyDescent="0.25">
      <c r="A45" s="219">
        <v>513</v>
      </c>
      <c r="B45" s="109" t="s">
        <v>229</v>
      </c>
      <c r="C45" s="14">
        <v>8.5</v>
      </c>
      <c r="D45" s="14">
        <v>7</v>
      </c>
      <c r="E45" s="14">
        <f t="shared" si="23"/>
        <v>15.5</v>
      </c>
      <c r="G45" s="219">
        <v>519</v>
      </c>
      <c r="H45" s="113"/>
      <c r="I45" s="14">
        <v>0</v>
      </c>
      <c r="J45" s="14">
        <v>0</v>
      </c>
      <c r="K45" s="14">
        <f t="shared" si="21"/>
        <v>0</v>
      </c>
      <c r="M45" s="219">
        <v>525</v>
      </c>
      <c r="N45" s="109" t="s">
        <v>325</v>
      </c>
      <c r="O45" s="14">
        <v>8.1999999999999993</v>
      </c>
      <c r="P45" s="14">
        <v>7.4</v>
      </c>
      <c r="Q45" s="14">
        <f t="shared" si="22"/>
        <v>15.6</v>
      </c>
      <c r="U45" s="17" t="s">
        <v>257</v>
      </c>
      <c r="V45" s="109" t="s">
        <v>278</v>
      </c>
      <c r="W45" s="15">
        <f t="shared" si="24"/>
        <v>9</v>
      </c>
      <c r="X45" s="48">
        <f t="shared" si="1"/>
        <v>11</v>
      </c>
      <c r="Y45" s="15">
        <f>J32</f>
        <v>8.1999999999999993</v>
      </c>
      <c r="Z45" s="48">
        <f t="shared" si="1"/>
        <v>9</v>
      </c>
      <c r="AA45" s="77">
        <f>SUM(Table3515505353716[[#This Row],[Floor4]],Table3515505353716[[#This Row],[Vault6]])</f>
        <v>17.2</v>
      </c>
      <c r="AB45" s="48">
        <f t="shared" si="2"/>
        <v>11</v>
      </c>
    </row>
    <row r="46" spans="1:28" ht="16.5" thickBot="1" x14ac:dyDescent="0.3">
      <c r="A46" s="219">
        <v>514</v>
      </c>
      <c r="B46" s="113"/>
      <c r="C46" s="14">
        <v>0</v>
      </c>
      <c r="D46" s="14">
        <v>0</v>
      </c>
      <c r="E46" s="18">
        <f t="shared" si="23"/>
        <v>0</v>
      </c>
      <c r="F46" s="9"/>
      <c r="G46" s="219">
        <v>520</v>
      </c>
      <c r="H46" s="116" t="s">
        <v>235</v>
      </c>
      <c r="I46" s="14">
        <v>8.1999999999999993</v>
      </c>
      <c r="J46" s="14">
        <v>7.8</v>
      </c>
      <c r="K46" s="18">
        <f t="shared" si="21"/>
        <v>16</v>
      </c>
      <c r="L46" s="9"/>
      <c r="M46" s="219">
        <v>526</v>
      </c>
      <c r="N46" s="109" t="s">
        <v>327</v>
      </c>
      <c r="O46" s="14">
        <v>0</v>
      </c>
      <c r="P46" s="14">
        <v>0</v>
      </c>
      <c r="Q46" s="18">
        <f t="shared" si="22"/>
        <v>0</v>
      </c>
      <c r="R46" s="9"/>
      <c r="U46" s="17" t="s">
        <v>257</v>
      </c>
      <c r="V46" s="109" t="s">
        <v>95</v>
      </c>
      <c r="W46" s="15">
        <f t="shared" si="24"/>
        <v>9.1</v>
      </c>
      <c r="X46" s="48">
        <f t="shared" si="1"/>
        <v>10</v>
      </c>
      <c r="Y46" s="15">
        <f>J33</f>
        <v>8.9</v>
      </c>
      <c r="Z46" s="48">
        <f t="shared" si="1"/>
        <v>2</v>
      </c>
      <c r="AA46" s="77">
        <f>SUM(Table3515505353716[[#This Row],[Floor4]],Table3515505353716[[#This Row],[Vault6]])</f>
        <v>18</v>
      </c>
      <c r="AB46" s="48">
        <f t="shared" si="2"/>
        <v>4</v>
      </c>
    </row>
    <row r="47" spans="1:28" ht="16.5" thickBot="1" x14ac:dyDescent="0.3">
      <c r="B47" s="33" t="s">
        <v>10</v>
      </c>
      <c r="C47" s="20">
        <v>35.5</v>
      </c>
      <c r="D47" s="20">
        <f>SUM(D41:D46)-SMALL(D41:D46,1)-SMALL(D41:D46,2)</f>
        <v>29.1</v>
      </c>
      <c r="E47" s="21">
        <f>SUM(C47:D47)</f>
        <v>64.599999999999994</v>
      </c>
      <c r="F47" s="9"/>
      <c r="H47" s="33" t="s">
        <v>10</v>
      </c>
      <c r="I47" s="20">
        <f>SUM(I41:I46)-SMALL(I41:I46,1)-SMALL(I41:I46,2)</f>
        <v>35</v>
      </c>
      <c r="J47" s="20">
        <f>SUM(J41:J46)-SMALL(J41:J46,1)-SMALL(J41:J46,2)</f>
        <v>32.300000000000004</v>
      </c>
      <c r="K47" s="21">
        <f>SUM(I47:J47)</f>
        <v>67.300000000000011</v>
      </c>
      <c r="L47" s="9"/>
      <c r="N47" s="33" t="s">
        <v>10</v>
      </c>
      <c r="O47" s="20">
        <f>SUM(O41:O46)-SMALL(O41:O46,1)-SMALL(O41:O46,2)</f>
        <v>34.900000000000006</v>
      </c>
      <c r="P47" s="20">
        <f>SUM(P41:P46)-SMALL(P41:P46,1)-SMALL(P41:P46,2)</f>
        <v>31.1</v>
      </c>
      <c r="Q47" s="21">
        <f>SUM(O47:P47)</f>
        <v>66</v>
      </c>
      <c r="R47" s="9"/>
      <c r="U47" s="17" t="s">
        <v>257</v>
      </c>
      <c r="V47" s="109" t="s">
        <v>262</v>
      </c>
      <c r="W47" s="15">
        <f t="shared" si="24"/>
        <v>9.1999999999999993</v>
      </c>
      <c r="X47" s="48">
        <f t="shared" si="1"/>
        <v>8</v>
      </c>
      <c r="Y47" s="15">
        <f>J34</f>
        <v>8.6999999999999993</v>
      </c>
      <c r="Z47" s="48">
        <f t="shared" si="1"/>
        <v>4</v>
      </c>
      <c r="AA47" s="77">
        <f>SUM(Table3515505353716[[#This Row],[Floor4]],Table3515505353716[[#This Row],[Vault6]])</f>
        <v>17.899999999999999</v>
      </c>
      <c r="AB47" s="48">
        <f t="shared" si="2"/>
        <v>5</v>
      </c>
    </row>
    <row r="48" spans="1:28" x14ac:dyDescent="0.25">
      <c r="B48" s="110" t="s">
        <v>107</v>
      </c>
      <c r="D48" s="33"/>
      <c r="E48" s="34"/>
      <c r="H48" s="110" t="s">
        <v>107</v>
      </c>
      <c r="J48" s="33"/>
      <c r="K48" s="34"/>
      <c r="N48" s="110" t="s">
        <v>107</v>
      </c>
      <c r="P48" s="33"/>
      <c r="Q48" s="34"/>
      <c r="U48" s="17" t="s">
        <v>257</v>
      </c>
      <c r="V48" s="109" t="s">
        <v>616</v>
      </c>
      <c r="W48" s="15">
        <f>O30</f>
        <v>8.6999999999999993</v>
      </c>
      <c r="X48" s="48">
        <f t="shared" si="1"/>
        <v>14</v>
      </c>
      <c r="Y48" s="15">
        <f>P30</f>
        <v>8</v>
      </c>
      <c r="Z48" s="48">
        <f t="shared" si="1"/>
        <v>10.999999999999998</v>
      </c>
      <c r="AA48" s="77">
        <f>SUM(Table3515505353716[[#This Row],[Floor4]],Table3515505353716[[#This Row],[Vault6]])</f>
        <v>16.7</v>
      </c>
      <c r="AB48" s="48">
        <f t="shared" si="2"/>
        <v>17</v>
      </c>
    </row>
    <row r="49" spans="1:28" x14ac:dyDescent="0.25">
      <c r="U49" s="17" t="s">
        <v>257</v>
      </c>
      <c r="V49" s="109" t="s">
        <v>281</v>
      </c>
      <c r="W49" s="15">
        <f t="shared" ref="W49:W52" si="25">O31</f>
        <v>8.8000000000000007</v>
      </c>
      <c r="X49" s="48">
        <f t="shared" si="1"/>
        <v>13.000000000000002</v>
      </c>
      <c r="Y49" s="15">
        <f>P31</f>
        <v>7.7</v>
      </c>
      <c r="Z49" s="48">
        <f t="shared" si="1"/>
        <v>13.999999999999995</v>
      </c>
      <c r="AA49" s="77">
        <f>SUM(Table3515505353716[[#This Row],[Floor4]],Table3515505353716[[#This Row],[Vault6]])</f>
        <v>16.5</v>
      </c>
      <c r="AB49" s="48">
        <f t="shared" si="2"/>
        <v>20</v>
      </c>
    </row>
    <row r="50" spans="1:28" x14ac:dyDescent="0.25">
      <c r="A50" s="266" t="s">
        <v>733</v>
      </c>
      <c r="B50" s="267"/>
      <c r="C50" s="267"/>
      <c r="D50" s="267"/>
      <c r="E50" s="268"/>
      <c r="F50" s="9"/>
      <c r="G50" s="266" t="s">
        <v>789</v>
      </c>
      <c r="H50" s="267"/>
      <c r="I50" s="267"/>
      <c r="J50" s="267"/>
      <c r="K50" s="268"/>
      <c r="L50" s="9"/>
      <c r="M50" s="266" t="s">
        <v>351</v>
      </c>
      <c r="N50" s="267"/>
      <c r="O50" s="267"/>
      <c r="P50" s="267"/>
      <c r="Q50" s="268"/>
      <c r="U50" s="17" t="s">
        <v>257</v>
      </c>
      <c r="V50" s="109" t="s">
        <v>280</v>
      </c>
      <c r="W50" s="15">
        <f t="shared" si="25"/>
        <v>8.6</v>
      </c>
      <c r="X50" s="48">
        <f t="shared" si="1"/>
        <v>15.000000000000002</v>
      </c>
      <c r="Y50" s="15">
        <f>P32</f>
        <v>7.6</v>
      </c>
      <c r="Z50" s="48">
        <f t="shared" si="1"/>
        <v>14.999999999999993</v>
      </c>
      <c r="AA50" s="77">
        <f>SUM(Table3515505353716[[#This Row],[Floor4]],Table3515505353716[[#This Row],[Vault6]])</f>
        <v>16.2</v>
      </c>
      <c r="AB50" s="48">
        <f t="shared" si="2"/>
        <v>22.999999999999993</v>
      </c>
    </row>
    <row r="51" spans="1:28" x14ac:dyDescent="0.25">
      <c r="A51" s="10" t="s">
        <v>1</v>
      </c>
      <c r="B51" s="10" t="s">
        <v>2</v>
      </c>
      <c r="C51" s="10" t="s">
        <v>3</v>
      </c>
      <c r="D51" s="10" t="s">
        <v>4</v>
      </c>
      <c r="E51" s="10" t="s">
        <v>5</v>
      </c>
      <c r="G51" s="10" t="s">
        <v>1</v>
      </c>
      <c r="H51" s="10" t="s">
        <v>2</v>
      </c>
      <c r="I51" s="10" t="s">
        <v>3</v>
      </c>
      <c r="J51" s="10" t="s">
        <v>4</v>
      </c>
      <c r="K51" s="10" t="s">
        <v>5</v>
      </c>
      <c r="M51" s="10" t="s">
        <v>1</v>
      </c>
      <c r="N51" s="10" t="s">
        <v>2</v>
      </c>
      <c r="O51" s="10" t="s">
        <v>3</v>
      </c>
      <c r="P51" s="10" t="s">
        <v>4</v>
      </c>
      <c r="Q51" s="10" t="s">
        <v>5</v>
      </c>
      <c r="U51" s="17" t="s">
        <v>257</v>
      </c>
      <c r="V51" s="109" t="s">
        <v>277</v>
      </c>
      <c r="W51" s="15">
        <f t="shared" si="25"/>
        <v>8.4</v>
      </c>
      <c r="X51" s="48">
        <f t="shared" si="1"/>
        <v>17.000000000000007</v>
      </c>
      <c r="Y51" s="15">
        <f>P33</f>
        <v>7.4</v>
      </c>
      <c r="Z51" s="48">
        <f t="shared" si="1"/>
        <v>17</v>
      </c>
      <c r="AA51" s="77">
        <f>SUM(Table3515505353716[[#This Row],[Floor4]],Table3515505353716[[#This Row],[Vault6]])</f>
        <v>15.8</v>
      </c>
      <c r="AB51" s="48">
        <f t="shared" si="2"/>
        <v>25.999999999999989</v>
      </c>
    </row>
    <row r="52" spans="1:28" x14ac:dyDescent="0.25">
      <c r="A52" s="219">
        <v>527</v>
      </c>
      <c r="B52" s="109" t="s">
        <v>728</v>
      </c>
      <c r="C52" s="14">
        <v>8.1999999999999993</v>
      </c>
      <c r="D52" s="14">
        <v>7.4</v>
      </c>
      <c r="E52" s="14">
        <f t="shared" ref="E52:E57" si="26">SUM(C52,D52)</f>
        <v>15.6</v>
      </c>
      <c r="G52" s="219">
        <v>533</v>
      </c>
      <c r="H52" s="109" t="s">
        <v>343</v>
      </c>
      <c r="I52" s="14">
        <v>9.5</v>
      </c>
      <c r="J52" s="14">
        <v>8.6</v>
      </c>
      <c r="K52" s="14">
        <f t="shared" ref="K52:K57" si="27">SUM(I52,J52)</f>
        <v>18.100000000000001</v>
      </c>
      <c r="M52" s="219">
        <v>539</v>
      </c>
      <c r="N52" s="109" t="s">
        <v>790</v>
      </c>
      <c r="O52" s="14">
        <v>9.5</v>
      </c>
      <c r="P52" s="14">
        <v>7.9</v>
      </c>
      <c r="Q52" s="14">
        <f t="shared" ref="Q52:Q57" si="28">SUM(O52,P52)</f>
        <v>17.399999999999999</v>
      </c>
      <c r="U52" s="17" t="s">
        <v>257</v>
      </c>
      <c r="V52" s="109" t="s">
        <v>279</v>
      </c>
      <c r="W52" s="15">
        <f t="shared" si="25"/>
        <v>0</v>
      </c>
      <c r="X52" s="48">
        <f t="shared" si="1"/>
        <v>31.999999999999982</v>
      </c>
      <c r="Y52" s="15">
        <f>P34</f>
        <v>0</v>
      </c>
      <c r="Z52" s="48">
        <f t="shared" si="1"/>
        <v>22.999999999999996</v>
      </c>
      <c r="AA52" s="77">
        <f>SUM(Table3515505353716[[#This Row],[Floor4]],Table3515505353716[[#This Row],[Vault6]])</f>
        <v>0</v>
      </c>
      <c r="AB52" s="48">
        <f t="shared" si="2"/>
        <v>43</v>
      </c>
    </row>
    <row r="53" spans="1:28" x14ac:dyDescent="0.25">
      <c r="A53" s="219">
        <v>528</v>
      </c>
      <c r="B53" s="109" t="s">
        <v>729</v>
      </c>
      <c r="C53" s="14">
        <v>9</v>
      </c>
      <c r="D53" s="14">
        <v>7.8</v>
      </c>
      <c r="E53" s="14">
        <f t="shared" si="26"/>
        <v>16.8</v>
      </c>
      <c r="G53" s="219">
        <v>534</v>
      </c>
      <c r="H53" s="109" t="s">
        <v>344</v>
      </c>
      <c r="I53" s="14">
        <v>9</v>
      </c>
      <c r="J53" s="14">
        <v>8.5</v>
      </c>
      <c r="K53" s="14">
        <f t="shared" si="27"/>
        <v>17.5</v>
      </c>
      <c r="M53" s="219">
        <v>540</v>
      </c>
      <c r="N53" s="109" t="s">
        <v>355</v>
      </c>
      <c r="O53" s="14">
        <v>9.1999999999999993</v>
      </c>
      <c r="P53" s="14">
        <v>8.6</v>
      </c>
      <c r="Q53" s="14">
        <f t="shared" si="28"/>
        <v>17.799999999999997</v>
      </c>
      <c r="U53" s="17" t="s">
        <v>645</v>
      </c>
      <c r="V53" s="109" t="s">
        <v>232</v>
      </c>
      <c r="W53" s="15">
        <f>C41</f>
        <v>9</v>
      </c>
      <c r="X53" s="48">
        <f t="shared" si="1"/>
        <v>11</v>
      </c>
      <c r="Y53" s="15">
        <f>D41</f>
        <v>6.8</v>
      </c>
      <c r="Z53" s="48">
        <f t="shared" si="1"/>
        <v>21.999999999999996</v>
      </c>
      <c r="AA53" s="77">
        <f>SUM(Table3515505353716[[#This Row],[Floor4]],Table3515505353716[[#This Row],[Vault6]])</f>
        <v>15.8</v>
      </c>
      <c r="AB53" s="48">
        <f t="shared" si="2"/>
        <v>25.999999999999989</v>
      </c>
    </row>
    <row r="54" spans="1:28" x14ac:dyDescent="0.25">
      <c r="A54" s="219">
        <v>529</v>
      </c>
      <c r="B54" s="109" t="s">
        <v>730</v>
      </c>
      <c r="C54" s="14">
        <v>9.4</v>
      </c>
      <c r="D54" s="14">
        <v>7.6</v>
      </c>
      <c r="E54" s="14">
        <f t="shared" si="26"/>
        <v>17</v>
      </c>
      <c r="G54" s="219">
        <v>535</v>
      </c>
      <c r="H54" s="109" t="s">
        <v>345</v>
      </c>
      <c r="I54" s="14">
        <v>9.4</v>
      </c>
      <c r="J54" s="14">
        <v>8.8000000000000007</v>
      </c>
      <c r="K54" s="14">
        <f t="shared" si="27"/>
        <v>18.200000000000003</v>
      </c>
      <c r="M54" s="219">
        <v>541</v>
      </c>
      <c r="N54" s="109" t="s">
        <v>354</v>
      </c>
      <c r="O54" s="14">
        <v>9.3000000000000007</v>
      </c>
      <c r="P54" s="14">
        <v>7.5</v>
      </c>
      <c r="Q54" s="14">
        <f t="shared" si="28"/>
        <v>16.8</v>
      </c>
      <c r="U54" s="17" t="s">
        <v>645</v>
      </c>
      <c r="V54" s="109" t="s">
        <v>658</v>
      </c>
      <c r="W54" s="15">
        <f t="shared" ref="W54:W55" si="29">C42</f>
        <v>8.8000000000000007</v>
      </c>
      <c r="X54" s="48">
        <f t="shared" si="1"/>
        <v>13.000000000000002</v>
      </c>
      <c r="Y54" s="15">
        <f>D42</f>
        <v>7.3</v>
      </c>
      <c r="Z54" s="48">
        <f t="shared" si="1"/>
        <v>17.999999999999993</v>
      </c>
      <c r="AA54" s="77">
        <f>SUM(Table3515505353716[[#This Row],[Floor4]],Table3515505353716[[#This Row],[Vault6]])</f>
        <v>16.100000000000001</v>
      </c>
      <c r="AB54" s="48">
        <f t="shared" si="2"/>
        <v>23.999999999999989</v>
      </c>
    </row>
    <row r="55" spans="1:28" x14ac:dyDescent="0.25">
      <c r="A55" s="219">
        <v>530</v>
      </c>
      <c r="B55" s="109" t="s">
        <v>731</v>
      </c>
      <c r="C55" s="14">
        <v>9</v>
      </c>
      <c r="D55" s="14">
        <v>7.5</v>
      </c>
      <c r="E55" s="14">
        <f t="shared" si="26"/>
        <v>16.5</v>
      </c>
      <c r="G55" s="219">
        <v>536</v>
      </c>
      <c r="H55" s="109" t="s">
        <v>92</v>
      </c>
      <c r="I55" s="14">
        <v>9.5</v>
      </c>
      <c r="J55" s="14">
        <v>8.8000000000000007</v>
      </c>
      <c r="K55" s="14">
        <f t="shared" si="27"/>
        <v>18.3</v>
      </c>
      <c r="M55" s="219">
        <v>542</v>
      </c>
      <c r="N55" s="109" t="s">
        <v>791</v>
      </c>
      <c r="O55" s="14">
        <v>9.5</v>
      </c>
      <c r="P55" s="14">
        <v>7.7</v>
      </c>
      <c r="Q55" s="14">
        <f t="shared" si="28"/>
        <v>17.2</v>
      </c>
      <c r="U55" s="17" t="s">
        <v>645</v>
      </c>
      <c r="V55" s="109" t="s">
        <v>659</v>
      </c>
      <c r="W55" s="15">
        <f t="shared" si="29"/>
        <v>9.1999999999999993</v>
      </c>
      <c r="X55" s="48">
        <f t="shared" si="1"/>
        <v>8</v>
      </c>
      <c r="Y55" s="15">
        <f>D43</f>
        <v>8</v>
      </c>
      <c r="Z55" s="48">
        <f t="shared" si="1"/>
        <v>10.999999999999998</v>
      </c>
      <c r="AA55" s="77">
        <f>SUM(Table3515505353716[[#This Row],[Floor4]],Table3515505353716[[#This Row],[Vault6]])</f>
        <v>17.2</v>
      </c>
      <c r="AB55" s="48">
        <f t="shared" si="2"/>
        <v>11</v>
      </c>
    </row>
    <row r="56" spans="1:28" x14ac:dyDescent="0.25">
      <c r="A56" s="219">
        <v>531</v>
      </c>
      <c r="B56" s="109" t="s">
        <v>732</v>
      </c>
      <c r="C56" s="14">
        <v>0</v>
      </c>
      <c r="D56" s="14">
        <v>0</v>
      </c>
      <c r="E56" s="14">
        <f t="shared" si="26"/>
        <v>0</v>
      </c>
      <c r="G56" s="219">
        <v>537</v>
      </c>
      <c r="H56" s="113"/>
      <c r="I56" s="14">
        <v>0</v>
      </c>
      <c r="J56" s="14">
        <v>0</v>
      </c>
      <c r="K56" s="14">
        <f t="shared" si="27"/>
        <v>0</v>
      </c>
      <c r="M56" s="219">
        <v>543</v>
      </c>
      <c r="N56" s="113"/>
      <c r="O56" s="14">
        <v>0</v>
      </c>
      <c r="P56" s="14">
        <v>0</v>
      </c>
      <c r="Q56" s="14">
        <f t="shared" si="28"/>
        <v>0</v>
      </c>
      <c r="U56" s="17" t="s">
        <v>645</v>
      </c>
      <c r="V56" s="109" t="s">
        <v>229</v>
      </c>
      <c r="W56" s="15">
        <f>C45</f>
        <v>8.5</v>
      </c>
      <c r="X56" s="48">
        <f t="shared" si="1"/>
        <v>16.000000000000004</v>
      </c>
      <c r="Y56" s="15">
        <f>D45</f>
        <v>7</v>
      </c>
      <c r="Z56" s="48">
        <f t="shared" si="1"/>
        <v>20.999999999999996</v>
      </c>
      <c r="AA56" s="77">
        <f>SUM(Table3515505353716[[#This Row],[Floor4]],Table3515505353716[[#This Row],[Vault6]])</f>
        <v>15.5</v>
      </c>
      <c r="AB56" s="48">
        <f t="shared" si="2"/>
        <v>29.999999999999986</v>
      </c>
    </row>
    <row r="57" spans="1:28" ht="16.5" thickBot="1" x14ac:dyDescent="0.3">
      <c r="A57" s="219">
        <v>532</v>
      </c>
      <c r="B57" s="113"/>
      <c r="C57" s="14">
        <v>0</v>
      </c>
      <c r="D57" s="14">
        <v>0</v>
      </c>
      <c r="E57" s="18">
        <f t="shared" si="26"/>
        <v>0</v>
      </c>
      <c r="F57" s="9"/>
      <c r="G57" s="219">
        <v>538</v>
      </c>
      <c r="H57" s="113"/>
      <c r="I57" s="14">
        <v>0</v>
      </c>
      <c r="J57" s="14">
        <v>0</v>
      </c>
      <c r="K57" s="18">
        <f t="shared" si="27"/>
        <v>0</v>
      </c>
      <c r="L57" s="9"/>
      <c r="M57" s="219">
        <v>544</v>
      </c>
      <c r="N57" s="113"/>
      <c r="O57" s="14">
        <v>0</v>
      </c>
      <c r="P57" s="14">
        <v>0</v>
      </c>
      <c r="Q57" s="18">
        <f t="shared" si="28"/>
        <v>0</v>
      </c>
      <c r="R57" s="9"/>
      <c r="U57" s="17" t="s">
        <v>645</v>
      </c>
      <c r="V57" s="109" t="s">
        <v>236</v>
      </c>
      <c r="W57" s="15">
        <f>I41</f>
        <v>9.1999999999999993</v>
      </c>
      <c r="X57" s="48">
        <f t="shared" si="1"/>
        <v>8</v>
      </c>
      <c r="Y57" s="15">
        <f>J41</f>
        <v>8</v>
      </c>
      <c r="Z57" s="48">
        <f t="shared" si="1"/>
        <v>10.999999999999998</v>
      </c>
      <c r="AA57" s="77">
        <f>SUM(Table3515505353716[[#This Row],[Floor4]],Table3515505353716[[#This Row],[Vault6]])</f>
        <v>17.2</v>
      </c>
      <c r="AB57" s="48">
        <f t="shared" si="2"/>
        <v>11</v>
      </c>
    </row>
    <row r="58" spans="1:28" ht="16.5" thickBot="1" x14ac:dyDescent="0.3">
      <c r="B58" s="33" t="s">
        <v>10</v>
      </c>
      <c r="C58" s="20">
        <f>SUM(C52:C57)-SMALL(C52:C57,1)-SMALL(C52:C57,2)</f>
        <v>35.6</v>
      </c>
      <c r="D58" s="20">
        <f>SUM(D52:D57)-SMALL(D52:D57,1)-SMALL(D52:D57,2)</f>
        <v>30.299999999999997</v>
      </c>
      <c r="E58" s="21">
        <f>SUM(C58:D58)</f>
        <v>65.900000000000006</v>
      </c>
      <c r="F58" s="9"/>
      <c r="H58" s="33" t="s">
        <v>10</v>
      </c>
      <c r="I58" s="20">
        <f>SUM(I52:I57)-SMALL(I52:I57,1)-SMALL(I52:I57,2)</f>
        <v>37.4</v>
      </c>
      <c r="J58" s="20">
        <f>SUM(J52:J57)-SMALL(J52:J57,1)-SMALL(J52:J57,2)</f>
        <v>34.700000000000003</v>
      </c>
      <c r="K58" s="21">
        <f>SUM(I58:J58)</f>
        <v>72.099999999999994</v>
      </c>
      <c r="L58" s="9"/>
      <c r="N58" s="33" t="s">
        <v>10</v>
      </c>
      <c r="O58" s="20">
        <f>SUM(O52:O57)-SMALL(O52:O57,1)-SMALL(O52:O57,2)</f>
        <v>37.5</v>
      </c>
      <c r="P58" s="20">
        <f>SUM(P52:P57)-SMALL(P52:P57,1)-SMALL(P52:P57,2)</f>
        <v>31.7</v>
      </c>
      <c r="Q58" s="21">
        <f>SUM(O58:P58)</f>
        <v>69.2</v>
      </c>
      <c r="R58" s="9"/>
      <c r="U58" s="17" t="s">
        <v>645</v>
      </c>
      <c r="V58" s="109" t="s">
        <v>230</v>
      </c>
      <c r="W58" s="15">
        <f t="shared" ref="W58:W60" si="30">I42</f>
        <v>8.6</v>
      </c>
      <c r="X58" s="48">
        <f t="shared" si="1"/>
        <v>15.000000000000002</v>
      </c>
      <c r="Y58" s="15">
        <f>J42</f>
        <v>8.1</v>
      </c>
      <c r="Z58" s="48">
        <f t="shared" si="1"/>
        <v>10</v>
      </c>
      <c r="AA58" s="77">
        <f>SUM(Table3515505353716[[#This Row],[Floor4]],Table3515505353716[[#This Row],[Vault6]])</f>
        <v>16.7</v>
      </c>
      <c r="AB58" s="48">
        <f t="shared" si="2"/>
        <v>17</v>
      </c>
    </row>
    <row r="59" spans="1:28" x14ac:dyDescent="0.25">
      <c r="B59" s="110" t="s">
        <v>107</v>
      </c>
      <c r="D59" s="33"/>
      <c r="E59" s="34"/>
      <c r="H59" s="110" t="s">
        <v>107</v>
      </c>
      <c r="J59" s="33"/>
      <c r="K59" s="34"/>
      <c r="N59" s="110" t="s">
        <v>107</v>
      </c>
      <c r="P59" s="33"/>
      <c r="Q59" s="34"/>
      <c r="U59" s="17" t="s">
        <v>645</v>
      </c>
      <c r="V59" s="109" t="s">
        <v>234</v>
      </c>
      <c r="W59" s="15">
        <f t="shared" si="30"/>
        <v>8.4</v>
      </c>
      <c r="X59" s="48">
        <f t="shared" si="1"/>
        <v>17.000000000000007</v>
      </c>
      <c r="Y59" s="15">
        <f>J43</f>
        <v>8.3000000000000007</v>
      </c>
      <c r="Z59" s="48">
        <f t="shared" si="1"/>
        <v>8</v>
      </c>
      <c r="AA59" s="77">
        <f>SUM(Table3515505353716[[#This Row],[Floor4]],Table3515505353716[[#This Row],[Vault6]])</f>
        <v>16.700000000000003</v>
      </c>
      <c r="AB59" s="48">
        <f t="shared" si="2"/>
        <v>17</v>
      </c>
    </row>
    <row r="60" spans="1:28" x14ac:dyDescent="0.25">
      <c r="U60" s="17" t="s">
        <v>645</v>
      </c>
      <c r="V60" s="109" t="s">
        <v>660</v>
      </c>
      <c r="W60" s="15">
        <f t="shared" si="30"/>
        <v>8.8000000000000007</v>
      </c>
      <c r="X60" s="48">
        <f t="shared" si="1"/>
        <v>13.000000000000002</v>
      </c>
      <c r="Y60" s="15">
        <f>J44</f>
        <v>7.9</v>
      </c>
      <c r="Z60" s="48">
        <f t="shared" si="1"/>
        <v>11.999999999999998</v>
      </c>
      <c r="AA60" s="77">
        <f>SUM(Table3515505353716[[#This Row],[Floor4]],Table3515505353716[[#This Row],[Vault6]])</f>
        <v>16.700000000000003</v>
      </c>
      <c r="AB60" s="48">
        <f t="shared" si="2"/>
        <v>17</v>
      </c>
    </row>
    <row r="61" spans="1:28" x14ac:dyDescent="0.25">
      <c r="A61" s="266" t="s">
        <v>102</v>
      </c>
      <c r="B61" s="267"/>
      <c r="C61" s="267"/>
      <c r="D61" s="267"/>
      <c r="E61" s="268"/>
      <c r="F61" s="9"/>
      <c r="G61" s="266" t="s">
        <v>846</v>
      </c>
      <c r="H61" s="267"/>
      <c r="I61" s="267"/>
      <c r="J61" s="267"/>
      <c r="K61" s="268"/>
      <c r="L61" s="9"/>
      <c r="M61" s="266" t="s">
        <v>365</v>
      </c>
      <c r="N61" s="267"/>
      <c r="O61" s="267"/>
      <c r="P61" s="267"/>
      <c r="Q61" s="268"/>
      <c r="U61" s="17" t="s">
        <v>645</v>
      </c>
      <c r="V61" s="116" t="s">
        <v>235</v>
      </c>
      <c r="W61" s="15">
        <f>I46</f>
        <v>8.1999999999999993</v>
      </c>
      <c r="X61" s="48">
        <f t="shared" si="1"/>
        <v>20.000000000000004</v>
      </c>
      <c r="Y61" s="15">
        <f>J46</f>
        <v>7.8</v>
      </c>
      <c r="Z61" s="48">
        <f t="shared" si="1"/>
        <v>12.999999999999996</v>
      </c>
      <c r="AA61" s="77">
        <f>SUM(Table3515505353716[[#This Row],[Floor4]],Table3515505353716[[#This Row],[Vault6]])</f>
        <v>16</v>
      </c>
      <c r="AB61" s="48">
        <f t="shared" si="2"/>
        <v>24.999999999999986</v>
      </c>
    </row>
    <row r="62" spans="1:28" x14ac:dyDescent="0.25">
      <c r="A62" s="10" t="s">
        <v>1</v>
      </c>
      <c r="B62" s="10" t="s">
        <v>2</v>
      </c>
      <c r="C62" s="10" t="s">
        <v>3</v>
      </c>
      <c r="D62" s="10" t="s">
        <v>4</v>
      </c>
      <c r="E62" s="10" t="s">
        <v>5</v>
      </c>
      <c r="G62" s="211" t="s">
        <v>1</v>
      </c>
      <c r="H62" s="10" t="s">
        <v>2</v>
      </c>
      <c r="I62" s="10" t="s">
        <v>3</v>
      </c>
      <c r="J62" s="10" t="s">
        <v>4</v>
      </c>
      <c r="K62" s="10" t="s">
        <v>5</v>
      </c>
      <c r="M62" s="10" t="s">
        <v>1</v>
      </c>
      <c r="N62" s="10" t="s">
        <v>2</v>
      </c>
      <c r="O62" s="10" t="s">
        <v>3</v>
      </c>
      <c r="P62" s="10" t="s">
        <v>4</v>
      </c>
      <c r="Q62" s="10" t="s">
        <v>5</v>
      </c>
      <c r="U62" s="17" t="s">
        <v>85</v>
      </c>
      <c r="V62" s="109" t="s">
        <v>330</v>
      </c>
      <c r="W62" s="15">
        <f>O41</f>
        <v>0</v>
      </c>
      <c r="X62" s="48">
        <f t="shared" si="1"/>
        <v>31.999999999999982</v>
      </c>
      <c r="Y62" s="15">
        <f t="shared" ref="Y62:Y67" si="31">P41</f>
        <v>0</v>
      </c>
      <c r="Z62" s="48">
        <f t="shared" si="1"/>
        <v>22.999999999999996</v>
      </c>
      <c r="AA62" s="77">
        <f>SUM(Table3515505353716[[#This Row],[Floor4]],Table3515505353716[[#This Row],[Vault6]])</f>
        <v>0</v>
      </c>
      <c r="AB62" s="48">
        <f t="shared" si="2"/>
        <v>43</v>
      </c>
    </row>
    <row r="63" spans="1:28" x14ac:dyDescent="0.25">
      <c r="A63" s="219">
        <v>545</v>
      </c>
      <c r="B63" s="109" t="s">
        <v>452</v>
      </c>
      <c r="C63" s="14">
        <v>9.4</v>
      </c>
      <c r="D63" s="14">
        <v>8.1</v>
      </c>
      <c r="E63" s="14">
        <f t="shared" ref="E63:E68" si="32">SUM(C63,D63)</f>
        <v>17.5</v>
      </c>
      <c r="G63" s="219">
        <v>551</v>
      </c>
      <c r="H63" s="109" t="s">
        <v>422</v>
      </c>
      <c r="I63" s="14">
        <v>9.1</v>
      </c>
      <c r="J63" s="14">
        <v>8.1</v>
      </c>
      <c r="K63" s="14">
        <f t="shared" ref="K63:K68" si="33">SUM(I63,J63)</f>
        <v>17.2</v>
      </c>
      <c r="M63" s="219">
        <v>557</v>
      </c>
      <c r="N63" s="109" t="s">
        <v>364</v>
      </c>
      <c r="O63" s="14">
        <v>8.1</v>
      </c>
      <c r="P63" s="14">
        <v>7</v>
      </c>
      <c r="Q63" s="14">
        <f t="shared" ref="Q63:Q68" si="34">SUM(O63,P63)</f>
        <v>15.1</v>
      </c>
      <c r="U63" s="17" t="s">
        <v>85</v>
      </c>
      <c r="V63" s="109" t="s">
        <v>334</v>
      </c>
      <c r="W63" s="15">
        <f t="shared" ref="W63:W67" si="35">O42</f>
        <v>8.8000000000000007</v>
      </c>
      <c r="X63" s="48">
        <f t="shared" si="1"/>
        <v>13.000000000000002</v>
      </c>
      <c r="Y63" s="15">
        <f t="shared" si="31"/>
        <v>7.5</v>
      </c>
      <c r="Z63" s="48">
        <f t="shared" si="1"/>
        <v>15.999999999999991</v>
      </c>
      <c r="AA63" s="77">
        <f>SUM(Table3515505353716[[#This Row],[Floor4]],Table3515505353716[[#This Row],[Vault6]])</f>
        <v>16.3</v>
      </c>
      <c r="AB63" s="48">
        <f t="shared" si="2"/>
        <v>21.999999999999996</v>
      </c>
    </row>
    <row r="64" spans="1:28" x14ac:dyDescent="0.25">
      <c r="A64" s="219">
        <v>546</v>
      </c>
      <c r="B64" s="109" t="s">
        <v>436</v>
      </c>
      <c r="C64" s="14">
        <v>9</v>
      </c>
      <c r="D64" s="14">
        <v>9</v>
      </c>
      <c r="E64" s="14">
        <f t="shared" si="32"/>
        <v>18</v>
      </c>
      <c r="G64" s="219">
        <v>552</v>
      </c>
      <c r="H64" s="109" t="s">
        <v>449</v>
      </c>
      <c r="I64" s="14">
        <v>9.1999999999999993</v>
      </c>
      <c r="J64" s="14">
        <v>7.8</v>
      </c>
      <c r="K64" s="14">
        <f t="shared" si="33"/>
        <v>17</v>
      </c>
      <c r="M64" s="219">
        <v>558</v>
      </c>
      <c r="N64" s="109" t="s">
        <v>363</v>
      </c>
      <c r="O64" s="14">
        <v>7.1</v>
      </c>
      <c r="P64" s="14">
        <v>7.6</v>
      </c>
      <c r="Q64" s="14">
        <f t="shared" si="34"/>
        <v>14.7</v>
      </c>
      <c r="U64" s="17" t="s">
        <v>85</v>
      </c>
      <c r="V64" s="109" t="s">
        <v>696</v>
      </c>
      <c r="W64" s="15">
        <f t="shared" si="35"/>
        <v>9</v>
      </c>
      <c r="X64" s="48">
        <f t="shared" si="1"/>
        <v>11</v>
      </c>
      <c r="Y64" s="15">
        <f t="shared" si="31"/>
        <v>8.6</v>
      </c>
      <c r="Z64" s="48">
        <f t="shared" si="1"/>
        <v>5</v>
      </c>
      <c r="AA64" s="77">
        <f>SUM(Table3515505353716[[#This Row],[Floor4]],Table3515505353716[[#This Row],[Vault6]])</f>
        <v>17.600000000000001</v>
      </c>
      <c r="AB64" s="48">
        <f t="shared" si="2"/>
        <v>7</v>
      </c>
    </row>
    <row r="65" spans="1:28" x14ac:dyDescent="0.25">
      <c r="A65" s="219">
        <v>547</v>
      </c>
      <c r="B65" s="109" t="s">
        <v>448</v>
      </c>
      <c r="C65" s="14">
        <v>9.1999999999999993</v>
      </c>
      <c r="D65" s="14">
        <v>7.7</v>
      </c>
      <c r="E65" s="14">
        <f t="shared" si="32"/>
        <v>16.899999999999999</v>
      </c>
      <c r="G65" s="219">
        <v>553</v>
      </c>
      <c r="H65" s="109" t="s">
        <v>421</v>
      </c>
      <c r="I65" s="14">
        <v>8.8000000000000007</v>
      </c>
      <c r="J65" s="14">
        <v>7.9</v>
      </c>
      <c r="K65" s="14">
        <f t="shared" si="33"/>
        <v>16.700000000000003</v>
      </c>
      <c r="M65" s="219">
        <v>559</v>
      </c>
      <c r="N65" s="109" t="s">
        <v>968</v>
      </c>
      <c r="O65" s="14">
        <v>7.6</v>
      </c>
      <c r="P65" s="14">
        <v>7.5</v>
      </c>
      <c r="Q65" s="14">
        <f t="shared" si="34"/>
        <v>15.1</v>
      </c>
      <c r="U65" s="17" t="s">
        <v>85</v>
      </c>
      <c r="V65" s="109" t="s">
        <v>333</v>
      </c>
      <c r="W65" s="15">
        <f t="shared" si="35"/>
        <v>8.9</v>
      </c>
      <c r="X65" s="48">
        <f t="shared" si="1"/>
        <v>11.999999999999998</v>
      </c>
      <c r="Y65" s="15">
        <f t="shared" si="31"/>
        <v>7.6</v>
      </c>
      <c r="Z65" s="48">
        <f t="shared" si="1"/>
        <v>14.999999999999993</v>
      </c>
      <c r="AA65" s="77">
        <f>SUM(Table3515505353716[[#This Row],[Floor4]],Table3515505353716[[#This Row],[Vault6]])</f>
        <v>16.5</v>
      </c>
      <c r="AB65" s="48">
        <f t="shared" si="2"/>
        <v>20</v>
      </c>
    </row>
    <row r="66" spans="1:28" x14ac:dyDescent="0.25">
      <c r="A66" s="219">
        <v>548</v>
      </c>
      <c r="B66" s="109" t="s">
        <v>19</v>
      </c>
      <c r="C66" s="14">
        <v>9.3000000000000007</v>
      </c>
      <c r="D66" s="14">
        <v>8.1</v>
      </c>
      <c r="E66" s="14">
        <f t="shared" si="32"/>
        <v>17.399999999999999</v>
      </c>
      <c r="G66" s="219">
        <v>554</v>
      </c>
      <c r="H66" s="109" t="s">
        <v>450</v>
      </c>
      <c r="I66" s="14">
        <v>9</v>
      </c>
      <c r="J66" s="14">
        <v>8</v>
      </c>
      <c r="K66" s="14">
        <f t="shared" si="33"/>
        <v>17</v>
      </c>
      <c r="M66" s="219">
        <v>560</v>
      </c>
      <c r="N66" s="109" t="s">
        <v>969</v>
      </c>
      <c r="O66" s="14">
        <v>7.2</v>
      </c>
      <c r="P66" s="14">
        <v>7.2</v>
      </c>
      <c r="Q66" s="14">
        <f t="shared" si="34"/>
        <v>14.4</v>
      </c>
      <c r="U66" s="17" t="s">
        <v>85</v>
      </c>
      <c r="V66" s="109" t="s">
        <v>325</v>
      </c>
      <c r="W66" s="15">
        <f t="shared" si="35"/>
        <v>8.1999999999999993</v>
      </c>
      <c r="X66" s="48">
        <f t="shared" si="1"/>
        <v>20.000000000000004</v>
      </c>
      <c r="Y66" s="15">
        <f t="shared" si="31"/>
        <v>7.4</v>
      </c>
      <c r="Z66" s="48">
        <f t="shared" si="1"/>
        <v>17</v>
      </c>
      <c r="AA66" s="77">
        <f>SUM(Table3515505353716[[#This Row],[Floor4]],Table3515505353716[[#This Row],[Vault6]])</f>
        <v>15.6</v>
      </c>
      <c r="AB66" s="48">
        <f t="shared" si="2"/>
        <v>28.999999999999986</v>
      </c>
    </row>
    <row r="67" spans="1:28" x14ac:dyDescent="0.25">
      <c r="A67" s="219">
        <v>549</v>
      </c>
      <c r="B67" s="109" t="s">
        <v>451</v>
      </c>
      <c r="C67" s="14">
        <v>9.1999999999999993</v>
      </c>
      <c r="D67" s="14">
        <v>0</v>
      </c>
      <c r="E67" s="14">
        <f t="shared" si="32"/>
        <v>9.1999999999999993</v>
      </c>
      <c r="G67" s="219">
        <v>555</v>
      </c>
      <c r="H67" s="109" t="s">
        <v>454</v>
      </c>
      <c r="I67" s="14">
        <v>8.6999999999999993</v>
      </c>
      <c r="J67" s="14">
        <v>7.9</v>
      </c>
      <c r="K67" s="14">
        <f t="shared" si="33"/>
        <v>16.600000000000001</v>
      </c>
      <c r="M67" s="219">
        <v>561</v>
      </c>
      <c r="N67" s="113"/>
      <c r="O67" s="14">
        <v>0</v>
      </c>
      <c r="P67" s="14">
        <v>0</v>
      </c>
      <c r="Q67" s="14">
        <f t="shared" si="34"/>
        <v>0</v>
      </c>
      <c r="U67" s="17" t="s">
        <v>85</v>
      </c>
      <c r="V67" s="109" t="s">
        <v>327</v>
      </c>
      <c r="W67" s="15">
        <f t="shared" si="35"/>
        <v>0</v>
      </c>
      <c r="X67" s="48">
        <f t="shared" si="1"/>
        <v>31.999999999999982</v>
      </c>
      <c r="Y67" s="15">
        <f t="shared" si="31"/>
        <v>0</v>
      </c>
      <c r="Z67" s="48">
        <f t="shared" si="1"/>
        <v>22.999999999999996</v>
      </c>
      <c r="AA67" s="77">
        <f>SUM(Table3515505353716[[#This Row],[Floor4]],Table3515505353716[[#This Row],[Vault6]])</f>
        <v>0</v>
      </c>
      <c r="AB67" s="48">
        <f t="shared" si="2"/>
        <v>43</v>
      </c>
    </row>
    <row r="68" spans="1:28" ht="16.5" thickBot="1" x14ac:dyDescent="0.3">
      <c r="A68" s="219">
        <v>550</v>
      </c>
      <c r="B68" s="109" t="s">
        <v>435</v>
      </c>
      <c r="C68" s="14">
        <v>9.1999999999999993</v>
      </c>
      <c r="D68" s="14">
        <v>8.1</v>
      </c>
      <c r="E68" s="18">
        <f t="shared" si="32"/>
        <v>17.299999999999997</v>
      </c>
      <c r="F68" s="9"/>
      <c r="G68" s="219">
        <v>556</v>
      </c>
      <c r="H68" s="116" t="s">
        <v>847</v>
      </c>
      <c r="I68" s="14">
        <v>8.6</v>
      </c>
      <c r="J68" s="14">
        <v>7.8</v>
      </c>
      <c r="K68" s="18">
        <f t="shared" si="33"/>
        <v>16.399999999999999</v>
      </c>
      <c r="L68" s="9"/>
      <c r="M68" s="219">
        <v>562</v>
      </c>
      <c r="N68" s="113"/>
      <c r="O68" s="14">
        <v>0</v>
      </c>
      <c r="P68" s="14">
        <v>0</v>
      </c>
      <c r="Q68" s="18">
        <f t="shared" si="34"/>
        <v>0</v>
      </c>
      <c r="R68" s="9"/>
      <c r="U68" s="17" t="s">
        <v>724</v>
      </c>
      <c r="V68" s="109" t="s">
        <v>728</v>
      </c>
      <c r="W68" s="15">
        <f>C52</f>
        <v>8.1999999999999993</v>
      </c>
      <c r="X68" s="48">
        <f t="shared" si="1"/>
        <v>20.000000000000004</v>
      </c>
      <c r="Y68" s="15">
        <f>D52</f>
        <v>7.4</v>
      </c>
      <c r="Z68" s="48">
        <f t="shared" si="1"/>
        <v>17</v>
      </c>
      <c r="AA68" s="77">
        <f>SUM(Table3515505353716[[#This Row],[Floor4]],Table3515505353716[[#This Row],[Vault6]])</f>
        <v>15.6</v>
      </c>
      <c r="AB68" s="48">
        <f t="shared" si="2"/>
        <v>28.999999999999986</v>
      </c>
    </row>
    <row r="69" spans="1:28" ht="16.5" thickBot="1" x14ac:dyDescent="0.3">
      <c r="B69" s="33" t="s">
        <v>10</v>
      </c>
      <c r="C69" s="20">
        <f>SUM(C63:C68)-SMALL(C63:C68,1)-SMALL(C63:C68,2)</f>
        <v>37.099999999999994</v>
      </c>
      <c r="D69" s="20">
        <f>SUM(D63:D68)-SMALL(D63:D68,1)-SMALL(D63:D68,2)</f>
        <v>33.299999999999997</v>
      </c>
      <c r="E69" s="21">
        <f>SUM(C69:D69)</f>
        <v>70.399999999999991</v>
      </c>
      <c r="F69" s="9"/>
      <c r="H69" s="33" t="s">
        <v>10</v>
      </c>
      <c r="I69" s="20">
        <f>SUM(I63:I68)-SMALL(I63:I68,1)-SMALL(I63:I68,2)</f>
        <v>36.099999999999994</v>
      </c>
      <c r="J69" s="20">
        <f>SUM(J63:J68)-SMALL(J63:J68,1)-SMALL(J63:J68,2)</f>
        <v>31.899999999999995</v>
      </c>
      <c r="K69" s="21">
        <f>SUM(I69:J69)</f>
        <v>67.999999999999986</v>
      </c>
      <c r="L69" s="9"/>
      <c r="N69" s="33" t="s">
        <v>10</v>
      </c>
      <c r="O69" s="20">
        <f>SUM(O63:O68)-SMALL(O63:O68,1)-SMALL(O63:O68,2)</f>
        <v>29.999999999999996</v>
      </c>
      <c r="P69" s="20">
        <f>SUM(P63:P68)-SMALL(P63:P68,1)-SMALL(P63:P68,2)</f>
        <v>29.3</v>
      </c>
      <c r="Q69" s="21">
        <f>SUM(O69:P69)</f>
        <v>59.3</v>
      </c>
      <c r="R69" s="9"/>
      <c r="U69" s="17" t="s">
        <v>724</v>
      </c>
      <c r="V69" s="109" t="s">
        <v>729</v>
      </c>
      <c r="W69" s="15">
        <f t="shared" ref="W69:W72" si="36">C53</f>
        <v>9</v>
      </c>
      <c r="X69" s="48">
        <f t="shared" si="1"/>
        <v>11</v>
      </c>
      <c r="Y69" s="15">
        <f>D53</f>
        <v>7.8</v>
      </c>
      <c r="Z69" s="48">
        <f t="shared" si="1"/>
        <v>12.999999999999996</v>
      </c>
      <c r="AA69" s="77">
        <f>SUM(Table3515505353716[[#This Row],[Floor4]],Table3515505353716[[#This Row],[Vault6]])</f>
        <v>16.8</v>
      </c>
      <c r="AB69" s="48">
        <f t="shared" si="2"/>
        <v>15</v>
      </c>
    </row>
    <row r="70" spans="1:28" x14ac:dyDescent="0.25">
      <c r="B70" s="110" t="s">
        <v>107</v>
      </c>
      <c r="D70" s="33"/>
      <c r="E70" s="34"/>
      <c r="H70" s="110" t="s">
        <v>107</v>
      </c>
      <c r="J70" s="33"/>
      <c r="K70" s="34"/>
      <c r="N70" s="110" t="s">
        <v>107</v>
      </c>
      <c r="P70" s="33"/>
      <c r="Q70" s="34"/>
      <c r="U70" s="17" t="s">
        <v>724</v>
      </c>
      <c r="V70" s="109" t="s">
        <v>730</v>
      </c>
      <c r="W70" s="15">
        <f t="shared" si="36"/>
        <v>9.4</v>
      </c>
      <c r="X70" s="48">
        <f t="shared" si="1"/>
        <v>5</v>
      </c>
      <c r="Y70" s="15">
        <f>D54</f>
        <v>7.6</v>
      </c>
      <c r="Z70" s="48">
        <f t="shared" si="1"/>
        <v>14.999999999999993</v>
      </c>
      <c r="AA70" s="77">
        <f>SUM(Table3515505353716[[#This Row],[Floor4]],Table3515505353716[[#This Row],[Vault6]])</f>
        <v>17</v>
      </c>
      <c r="AB70" s="48">
        <f t="shared" si="2"/>
        <v>12.999999999999998</v>
      </c>
    </row>
    <row r="71" spans="1:28" x14ac:dyDescent="0.25">
      <c r="A71" s="96"/>
      <c r="B71" s="96"/>
      <c r="C71" s="96"/>
      <c r="D71" s="96"/>
      <c r="E71" s="96"/>
      <c r="F71" s="96"/>
      <c r="G71" s="96"/>
      <c r="H71" s="96"/>
      <c r="I71" s="96"/>
      <c r="J71" s="96"/>
      <c r="K71" s="96"/>
      <c r="L71" s="96"/>
      <c r="U71" s="17" t="s">
        <v>724</v>
      </c>
      <c r="V71" s="109" t="s">
        <v>731</v>
      </c>
      <c r="W71" s="15">
        <f t="shared" si="36"/>
        <v>9</v>
      </c>
      <c r="X71" s="48">
        <f t="shared" ref="X71:Z114" si="37">SUMPRODUCT((W$7:W$114&gt;W71)/COUNTIF(W$7:W$114,W$7:W$114&amp;""))+1</f>
        <v>11</v>
      </c>
      <c r="Y71" s="15">
        <f>D55</f>
        <v>7.5</v>
      </c>
      <c r="Z71" s="48">
        <f t="shared" si="37"/>
        <v>15.999999999999991</v>
      </c>
      <c r="AA71" s="77">
        <f>SUM(Table3515505353716[[#This Row],[Floor4]],Table3515505353716[[#This Row],[Vault6]])</f>
        <v>16.5</v>
      </c>
      <c r="AB71" s="48">
        <f t="shared" ref="AB71:AB114" si="38">SUMPRODUCT((AA$7:AA$114&gt;AA71)/COUNTIF(AA$7:AA$114,AA$7:AA$114&amp;""))+1</f>
        <v>20</v>
      </c>
    </row>
    <row r="72" spans="1:28" x14ac:dyDescent="0.25">
      <c r="A72" s="266" t="s">
        <v>977</v>
      </c>
      <c r="B72" s="267"/>
      <c r="C72" s="267"/>
      <c r="D72" s="267"/>
      <c r="E72" s="268"/>
      <c r="F72" s="96"/>
      <c r="G72" s="266" t="s">
        <v>1131</v>
      </c>
      <c r="H72" s="267"/>
      <c r="I72" s="267"/>
      <c r="J72" s="267"/>
      <c r="K72" s="268"/>
      <c r="L72" s="269"/>
      <c r="M72" s="269"/>
      <c r="N72" s="47" t="s">
        <v>13</v>
      </c>
      <c r="O72" s="51" t="s">
        <v>5</v>
      </c>
      <c r="P72" s="52" t="s">
        <v>11</v>
      </c>
      <c r="Q72" s="269"/>
      <c r="R72" s="127"/>
      <c r="S72" s="127"/>
      <c r="U72" s="17" t="s">
        <v>724</v>
      </c>
      <c r="V72" s="109" t="s">
        <v>732</v>
      </c>
      <c r="W72" s="15">
        <f t="shared" si="36"/>
        <v>0</v>
      </c>
      <c r="X72" s="48">
        <f t="shared" si="37"/>
        <v>31.999999999999982</v>
      </c>
      <c r="Y72" s="15">
        <f>D56</f>
        <v>0</v>
      </c>
      <c r="Z72" s="48">
        <f t="shared" si="37"/>
        <v>22.999999999999996</v>
      </c>
      <c r="AA72" s="77">
        <f>SUM(Table3515505353716[[#This Row],[Floor4]],Table3515505353716[[#This Row],[Vault6]])</f>
        <v>0</v>
      </c>
      <c r="AB72" s="48">
        <f t="shared" si="38"/>
        <v>43</v>
      </c>
    </row>
    <row r="73" spans="1:28" x14ac:dyDescent="0.25">
      <c r="A73" s="10" t="s">
        <v>1</v>
      </c>
      <c r="B73" s="10" t="s">
        <v>2</v>
      </c>
      <c r="C73" s="10" t="s">
        <v>3</v>
      </c>
      <c r="D73" s="10" t="s">
        <v>4</v>
      </c>
      <c r="E73" s="10" t="s">
        <v>5</v>
      </c>
      <c r="F73" s="96"/>
      <c r="G73" s="10" t="s">
        <v>1</v>
      </c>
      <c r="H73" s="10" t="s">
        <v>2</v>
      </c>
      <c r="I73" s="10" t="s">
        <v>3</v>
      </c>
      <c r="J73" s="10" t="s">
        <v>4</v>
      </c>
      <c r="K73" s="10" t="s">
        <v>5</v>
      </c>
      <c r="L73" s="96"/>
      <c r="M73" s="92"/>
      <c r="N73" s="53" t="s">
        <v>493</v>
      </c>
      <c r="O73" s="55">
        <f t="shared" ref="O73" si="39">E14</f>
        <v>56.400000000000006</v>
      </c>
      <c r="P73" s="48">
        <f t="shared" ref="P73:P92" si="40">SUMPRODUCT((O$73:O$92&gt;O73)/COUNTIF(O$73:O$92,O$73:O$92&amp;""))+1</f>
        <v>19</v>
      </c>
      <c r="Q73" s="92"/>
      <c r="R73" s="127"/>
      <c r="S73" s="127"/>
      <c r="U73" s="17" t="s">
        <v>338</v>
      </c>
      <c r="V73" s="109" t="s">
        <v>343</v>
      </c>
      <c r="W73" s="15">
        <f>I52</f>
        <v>9.5</v>
      </c>
      <c r="X73" s="48">
        <f t="shared" si="37"/>
        <v>3</v>
      </c>
      <c r="Y73" s="15">
        <f>J52</f>
        <v>8.6</v>
      </c>
      <c r="Z73" s="48">
        <f t="shared" si="37"/>
        <v>5</v>
      </c>
      <c r="AA73" s="77">
        <f>SUM(Table3515505353716[[#This Row],[Floor4]],Table3515505353716[[#This Row],[Vault6]])</f>
        <v>18.100000000000001</v>
      </c>
      <c r="AB73" s="48">
        <f t="shared" si="38"/>
        <v>3</v>
      </c>
    </row>
    <row r="74" spans="1:28" x14ac:dyDescent="0.25">
      <c r="A74" s="219">
        <v>563</v>
      </c>
      <c r="B74" s="109" t="s">
        <v>313</v>
      </c>
      <c r="C74" s="14">
        <v>8.9</v>
      </c>
      <c r="D74" s="14">
        <v>7.7</v>
      </c>
      <c r="E74" s="14">
        <f t="shared" ref="E74:E79" si="41">SUM(C74,D74)</f>
        <v>16.600000000000001</v>
      </c>
      <c r="G74" s="219">
        <v>773</v>
      </c>
      <c r="H74" s="109" t="s">
        <v>746</v>
      </c>
      <c r="I74" s="14">
        <v>7.7</v>
      </c>
      <c r="J74" s="14">
        <v>7.6</v>
      </c>
      <c r="K74" s="14">
        <f t="shared" ref="K74:K79" si="42">SUM(I74,J74)</f>
        <v>15.3</v>
      </c>
      <c r="M74" s="95"/>
      <c r="N74" s="53" t="s">
        <v>462</v>
      </c>
      <c r="O74" s="55">
        <f>K14</f>
        <v>65.7</v>
      </c>
      <c r="P74" s="48">
        <f t="shared" si="40"/>
        <v>12</v>
      </c>
      <c r="Q74" s="75"/>
      <c r="R74" s="127"/>
      <c r="S74" s="127"/>
      <c r="U74" s="17" t="s">
        <v>338</v>
      </c>
      <c r="V74" s="109" t="s">
        <v>344</v>
      </c>
      <c r="W74" s="15">
        <f t="shared" ref="W74:W76" si="43">I53</f>
        <v>9</v>
      </c>
      <c r="X74" s="48">
        <f t="shared" si="37"/>
        <v>11</v>
      </c>
      <c r="Y74" s="15">
        <f>J53</f>
        <v>8.5</v>
      </c>
      <c r="Z74" s="48">
        <f t="shared" si="37"/>
        <v>6</v>
      </c>
      <c r="AA74" s="77">
        <f>SUM(Table3515505353716[[#This Row],[Floor4]],Table3515505353716[[#This Row],[Vault6]])</f>
        <v>17.5</v>
      </c>
      <c r="AB74" s="48">
        <f t="shared" si="38"/>
        <v>8</v>
      </c>
    </row>
    <row r="75" spans="1:28" x14ac:dyDescent="0.25">
      <c r="A75" s="219">
        <v>564</v>
      </c>
      <c r="B75" s="109" t="s">
        <v>323</v>
      </c>
      <c r="C75" s="14">
        <v>8.8000000000000007</v>
      </c>
      <c r="D75" s="14">
        <v>7.5</v>
      </c>
      <c r="E75" s="14">
        <f t="shared" si="41"/>
        <v>16.3</v>
      </c>
      <c r="G75" s="219">
        <v>774</v>
      </c>
      <c r="H75" s="109" t="s">
        <v>747</v>
      </c>
      <c r="I75" s="14">
        <v>7.4</v>
      </c>
      <c r="J75" s="14">
        <v>7.4</v>
      </c>
      <c r="K75" s="14">
        <f t="shared" si="42"/>
        <v>14.8</v>
      </c>
      <c r="M75" s="95"/>
      <c r="N75" s="53" t="s">
        <v>1051</v>
      </c>
      <c r="O75" s="55">
        <f>Q14</f>
        <v>59.8</v>
      </c>
      <c r="P75" s="48">
        <f t="shared" si="40"/>
        <v>17</v>
      </c>
      <c r="Q75" s="75"/>
      <c r="R75" s="127"/>
      <c r="S75" s="127"/>
      <c r="U75" s="17" t="s">
        <v>338</v>
      </c>
      <c r="V75" s="109" t="s">
        <v>345</v>
      </c>
      <c r="W75" s="15">
        <f t="shared" si="43"/>
        <v>9.4</v>
      </c>
      <c r="X75" s="48">
        <f t="shared" si="37"/>
        <v>5</v>
      </c>
      <c r="Y75" s="15">
        <f>J54</f>
        <v>8.8000000000000007</v>
      </c>
      <c r="Z75" s="48">
        <f t="shared" si="37"/>
        <v>3</v>
      </c>
      <c r="AA75" s="77">
        <f>SUM(Table3515505353716[[#This Row],[Floor4]],Table3515505353716[[#This Row],[Vault6]])</f>
        <v>18.200000000000003</v>
      </c>
      <c r="AB75" s="48">
        <f t="shared" si="38"/>
        <v>2</v>
      </c>
    </row>
    <row r="76" spans="1:28" x14ac:dyDescent="0.25">
      <c r="A76" s="219">
        <v>565</v>
      </c>
      <c r="B76" s="109" t="s">
        <v>315</v>
      </c>
      <c r="C76" s="14">
        <v>8.5</v>
      </c>
      <c r="D76" s="14">
        <v>7.5</v>
      </c>
      <c r="E76" s="14">
        <f t="shared" si="41"/>
        <v>16</v>
      </c>
      <c r="G76" s="219">
        <v>775</v>
      </c>
      <c r="H76" s="237" t="s">
        <v>748</v>
      </c>
      <c r="I76" s="14">
        <v>0</v>
      </c>
      <c r="J76" s="14">
        <v>0</v>
      </c>
      <c r="K76" s="14">
        <f t="shared" si="42"/>
        <v>0</v>
      </c>
      <c r="M76" s="95"/>
      <c r="N76" s="53" t="s">
        <v>1052</v>
      </c>
      <c r="O76" s="54">
        <f>E25</f>
        <v>62.15</v>
      </c>
      <c r="P76" s="48">
        <f t="shared" si="40"/>
        <v>16</v>
      </c>
      <c r="Q76" s="75"/>
      <c r="R76" s="127"/>
      <c r="S76" s="127"/>
      <c r="U76" s="17" t="s">
        <v>338</v>
      </c>
      <c r="V76" s="109" t="s">
        <v>92</v>
      </c>
      <c r="W76" s="15">
        <f t="shared" si="43"/>
        <v>9.5</v>
      </c>
      <c r="X76" s="48">
        <f t="shared" si="37"/>
        <v>3</v>
      </c>
      <c r="Y76" s="15">
        <f>J55</f>
        <v>8.8000000000000007</v>
      </c>
      <c r="Z76" s="48">
        <f t="shared" si="37"/>
        <v>3</v>
      </c>
      <c r="AA76" s="77">
        <f>SUM(Table3515505353716[[#This Row],[Floor4]],Table3515505353716[[#This Row],[Vault6]])</f>
        <v>18.3</v>
      </c>
      <c r="AB76" s="48">
        <f t="shared" si="38"/>
        <v>1</v>
      </c>
    </row>
    <row r="77" spans="1:28" x14ac:dyDescent="0.25">
      <c r="A77" s="219">
        <v>566</v>
      </c>
      <c r="B77" s="109" t="s">
        <v>317</v>
      </c>
      <c r="C77" s="14">
        <v>8.4</v>
      </c>
      <c r="D77" s="14">
        <v>7.4</v>
      </c>
      <c r="E77" s="14">
        <f t="shared" si="41"/>
        <v>15.8</v>
      </c>
      <c r="G77" s="219">
        <v>776</v>
      </c>
      <c r="H77" s="109" t="s">
        <v>749</v>
      </c>
      <c r="I77" s="14">
        <v>8</v>
      </c>
      <c r="J77" s="14">
        <v>7.3</v>
      </c>
      <c r="K77" s="14">
        <f t="shared" si="42"/>
        <v>15.3</v>
      </c>
      <c r="M77" s="95"/>
      <c r="N77" s="62" t="s">
        <v>12</v>
      </c>
      <c r="O77" s="69">
        <f>K25</f>
        <v>67.400000000000006</v>
      </c>
      <c r="P77" s="48">
        <f t="shared" si="40"/>
        <v>7</v>
      </c>
      <c r="Q77" s="75"/>
      <c r="R77" s="127"/>
      <c r="S77" s="127"/>
      <c r="U77" s="17" t="s">
        <v>338</v>
      </c>
      <c r="V77" s="109" t="s">
        <v>790</v>
      </c>
      <c r="W77" s="15">
        <f>O52</f>
        <v>9.5</v>
      </c>
      <c r="X77" s="48">
        <f t="shared" si="37"/>
        <v>3</v>
      </c>
      <c r="Y77" s="15">
        <f>P52</f>
        <v>7.9</v>
      </c>
      <c r="Z77" s="48">
        <f t="shared" si="37"/>
        <v>11.999999999999998</v>
      </c>
      <c r="AA77" s="77">
        <f>SUM(Table3515505353716[[#This Row],[Floor4]],Table3515505353716[[#This Row],[Vault6]])</f>
        <v>17.399999999999999</v>
      </c>
      <c r="AB77" s="48">
        <f t="shared" si="38"/>
        <v>9</v>
      </c>
    </row>
    <row r="78" spans="1:28" x14ac:dyDescent="0.25">
      <c r="A78" s="219">
        <v>567</v>
      </c>
      <c r="B78" s="113"/>
      <c r="C78" s="14">
        <v>0</v>
      </c>
      <c r="D78" s="14">
        <v>0</v>
      </c>
      <c r="E78" s="14">
        <f t="shared" si="41"/>
        <v>0</v>
      </c>
      <c r="G78" s="219">
        <v>777</v>
      </c>
      <c r="H78" s="113"/>
      <c r="I78" s="14">
        <v>0</v>
      </c>
      <c r="J78" s="14">
        <v>0</v>
      </c>
      <c r="K78" s="14">
        <f t="shared" si="42"/>
        <v>0</v>
      </c>
      <c r="M78" s="95"/>
      <c r="N78" s="70" t="s">
        <v>1037</v>
      </c>
      <c r="O78" s="71">
        <f>Q25</f>
        <v>68.5</v>
      </c>
      <c r="P78" s="48">
        <f t="shared" si="40"/>
        <v>5</v>
      </c>
      <c r="Q78" s="75"/>
      <c r="R78" s="127"/>
      <c r="S78" s="127"/>
      <c r="U78" s="17" t="s">
        <v>338</v>
      </c>
      <c r="V78" s="109" t="s">
        <v>355</v>
      </c>
      <c r="W78" s="15">
        <f t="shared" ref="W78:W80" si="44">O53</f>
        <v>9.1999999999999993</v>
      </c>
      <c r="X78" s="48">
        <f t="shared" si="37"/>
        <v>8</v>
      </c>
      <c r="Y78" s="15">
        <f>P53</f>
        <v>8.6</v>
      </c>
      <c r="Z78" s="48">
        <f t="shared" si="37"/>
        <v>5</v>
      </c>
      <c r="AA78" s="77">
        <f>SUM(Table3515505353716[[#This Row],[Floor4]],Table3515505353716[[#This Row],[Vault6]])</f>
        <v>17.799999999999997</v>
      </c>
      <c r="AB78" s="48">
        <f t="shared" si="38"/>
        <v>6</v>
      </c>
    </row>
    <row r="79" spans="1:28" ht="16.5" thickBot="1" x14ac:dyDescent="0.3">
      <c r="A79" s="219">
        <v>568</v>
      </c>
      <c r="B79" s="113"/>
      <c r="C79" s="14">
        <v>0</v>
      </c>
      <c r="D79" s="14">
        <v>0</v>
      </c>
      <c r="E79" s="18">
        <f t="shared" si="41"/>
        <v>0</v>
      </c>
      <c r="F79" s="9"/>
      <c r="G79" s="219">
        <v>778</v>
      </c>
      <c r="H79" s="113"/>
      <c r="I79" s="14">
        <v>0</v>
      </c>
      <c r="J79" s="14">
        <v>0</v>
      </c>
      <c r="K79" s="18">
        <f t="shared" si="42"/>
        <v>0</v>
      </c>
      <c r="L79" s="9"/>
      <c r="M79" s="95"/>
      <c r="N79" s="70" t="s">
        <v>14</v>
      </c>
      <c r="O79" s="69">
        <f>E36</f>
        <v>66.300000000000011</v>
      </c>
      <c r="P79" s="48">
        <f t="shared" si="40"/>
        <v>9</v>
      </c>
      <c r="Q79" s="75"/>
      <c r="R79" s="127"/>
      <c r="S79" s="127"/>
      <c r="U79" s="17" t="s">
        <v>338</v>
      </c>
      <c r="V79" s="109" t="s">
        <v>354</v>
      </c>
      <c r="W79" s="15">
        <f t="shared" si="44"/>
        <v>9.3000000000000007</v>
      </c>
      <c r="X79" s="48">
        <f t="shared" si="37"/>
        <v>6</v>
      </c>
      <c r="Y79" s="15">
        <f>P54</f>
        <v>7.5</v>
      </c>
      <c r="Z79" s="48">
        <f t="shared" si="37"/>
        <v>15.999999999999991</v>
      </c>
      <c r="AA79" s="77">
        <f>SUM(Table3515505353716[[#This Row],[Floor4]],Table3515505353716[[#This Row],[Vault6]])</f>
        <v>16.8</v>
      </c>
      <c r="AB79" s="48">
        <f t="shared" si="38"/>
        <v>15</v>
      </c>
    </row>
    <row r="80" spans="1:28" ht="16.5" thickBot="1" x14ac:dyDescent="0.3">
      <c r="B80" s="33" t="s">
        <v>10</v>
      </c>
      <c r="C80" s="20">
        <f>SUM(C74:C79)-SMALL(C74:C79,1)-SMALL(C74:C79,2)</f>
        <v>34.6</v>
      </c>
      <c r="D80" s="20">
        <f>SUM(D74:D79)-SMALL(D74:D79,1)-SMALL(D74:D79,2)</f>
        <v>30.1</v>
      </c>
      <c r="E80" s="21">
        <f>SUM(C80:D80)</f>
        <v>64.7</v>
      </c>
      <c r="F80" s="9"/>
      <c r="H80" s="33" t="s">
        <v>10</v>
      </c>
      <c r="I80" s="20">
        <f>SUM(I74:I79)-SMALL(I74:I79,1)-SMALL(I74:I79,2)</f>
        <v>23.1</v>
      </c>
      <c r="J80" s="20">
        <f>SUM(J74:J79)-SMALL(J74:J79,1)-SMALL(J74:J79,2)</f>
        <v>22.3</v>
      </c>
      <c r="K80" s="21">
        <f>SUM(I80:J80)</f>
        <v>45.400000000000006</v>
      </c>
      <c r="L80" s="9"/>
      <c r="M80" s="127"/>
      <c r="N80" s="70" t="s">
        <v>1054</v>
      </c>
      <c r="O80" s="71">
        <f>K36</f>
        <v>71.199999999999989</v>
      </c>
      <c r="P80" s="48">
        <f t="shared" si="40"/>
        <v>2</v>
      </c>
      <c r="Q80" s="124"/>
      <c r="R80" s="127"/>
      <c r="S80" s="127"/>
      <c r="U80" s="17" t="s">
        <v>338</v>
      </c>
      <c r="V80" s="109" t="s">
        <v>791</v>
      </c>
      <c r="W80" s="15">
        <f t="shared" si="44"/>
        <v>9.5</v>
      </c>
      <c r="X80" s="48">
        <f t="shared" si="37"/>
        <v>3</v>
      </c>
      <c r="Y80" s="15">
        <f>P55</f>
        <v>7.7</v>
      </c>
      <c r="Z80" s="48">
        <f t="shared" si="37"/>
        <v>13.999999999999995</v>
      </c>
      <c r="AA80" s="77">
        <f>SUM(Table3515505353716[[#This Row],[Floor4]],Table3515505353716[[#This Row],[Vault6]])</f>
        <v>17.2</v>
      </c>
      <c r="AB80" s="48">
        <f t="shared" si="38"/>
        <v>11</v>
      </c>
    </row>
    <row r="81" spans="1:28" x14ac:dyDescent="0.25">
      <c r="A81" s="96"/>
      <c r="B81" s="110" t="s">
        <v>107</v>
      </c>
      <c r="D81" s="33"/>
      <c r="E81" s="34"/>
      <c r="G81" s="96"/>
      <c r="H81" s="212"/>
      <c r="J81" s="33"/>
      <c r="K81" s="34"/>
      <c r="M81" s="127"/>
      <c r="N81" s="70" t="s">
        <v>261</v>
      </c>
      <c r="O81" s="71">
        <f>Q36</f>
        <v>65.199999999999989</v>
      </c>
      <c r="P81" s="48">
        <f t="shared" si="40"/>
        <v>13</v>
      </c>
      <c r="Q81" s="127"/>
      <c r="R81" s="127"/>
      <c r="S81" s="127"/>
      <c r="U81" s="17" t="s">
        <v>838</v>
      </c>
      <c r="V81" s="109" t="s">
        <v>452</v>
      </c>
      <c r="W81" s="15">
        <f>C63</f>
        <v>9.4</v>
      </c>
      <c r="X81" s="48">
        <f t="shared" si="37"/>
        <v>5</v>
      </c>
      <c r="Y81" s="15">
        <f t="shared" ref="Y81:Y86" si="45">D63</f>
        <v>8.1</v>
      </c>
      <c r="Z81" s="48">
        <f t="shared" si="37"/>
        <v>10</v>
      </c>
      <c r="AA81" s="77">
        <f>SUM(Table3515505353716[[#This Row],[Floor4]],Table3515505353716[[#This Row],[Vault6]])</f>
        <v>17.5</v>
      </c>
      <c r="AB81" s="48">
        <f t="shared" si="38"/>
        <v>8</v>
      </c>
    </row>
    <row r="82" spans="1:28" x14ac:dyDescent="0.25">
      <c r="A82" s="270"/>
      <c r="B82" s="270"/>
      <c r="C82" s="270"/>
      <c r="D82" s="270"/>
      <c r="E82" s="270"/>
      <c r="F82" s="96"/>
      <c r="G82" s="269"/>
      <c r="H82" s="269"/>
      <c r="I82" s="269"/>
      <c r="J82" s="269"/>
      <c r="K82" s="269"/>
      <c r="L82" s="269"/>
      <c r="M82" s="127"/>
      <c r="N82" s="70" t="s">
        <v>1055</v>
      </c>
      <c r="O82" s="69">
        <f>E47</f>
        <v>64.599999999999994</v>
      </c>
      <c r="P82" s="48">
        <f t="shared" si="40"/>
        <v>15</v>
      </c>
      <c r="Q82" s="127"/>
      <c r="R82" s="127"/>
      <c r="S82" s="127"/>
      <c r="U82" s="17" t="s">
        <v>838</v>
      </c>
      <c r="V82" s="109" t="s">
        <v>436</v>
      </c>
      <c r="W82" s="15">
        <f t="shared" ref="W82:W86" si="46">C64</f>
        <v>9</v>
      </c>
      <c r="X82" s="48">
        <f t="shared" si="37"/>
        <v>11</v>
      </c>
      <c r="Y82" s="15">
        <f t="shared" si="45"/>
        <v>9</v>
      </c>
      <c r="Z82" s="48">
        <f t="shared" si="37"/>
        <v>1</v>
      </c>
      <c r="AA82" s="77">
        <f>SUM(Table3515505353716[[#This Row],[Floor4]],Table3515505353716[[#This Row],[Vault6]])</f>
        <v>18</v>
      </c>
      <c r="AB82" s="48">
        <f t="shared" si="38"/>
        <v>4</v>
      </c>
    </row>
    <row r="83" spans="1:28" x14ac:dyDescent="0.25">
      <c r="A83" s="269"/>
      <c r="B83" s="269"/>
      <c r="C83" s="269"/>
      <c r="D83" s="269"/>
      <c r="E83" s="269"/>
      <c r="F83" s="127"/>
      <c r="G83" s="269"/>
      <c r="H83" s="269"/>
      <c r="I83" s="269"/>
      <c r="J83" s="269"/>
      <c r="K83" s="269"/>
      <c r="L83" s="96"/>
      <c r="M83" s="269"/>
      <c r="N83" s="70" t="s">
        <v>1056</v>
      </c>
      <c r="O83" s="71">
        <f>K47</f>
        <v>67.300000000000011</v>
      </c>
      <c r="P83" s="48">
        <f t="shared" si="40"/>
        <v>8</v>
      </c>
      <c r="Q83" s="269"/>
      <c r="R83" s="127"/>
      <c r="S83" s="127"/>
      <c r="U83" s="17" t="s">
        <v>838</v>
      </c>
      <c r="V83" s="109" t="s">
        <v>448</v>
      </c>
      <c r="W83" s="15">
        <f t="shared" si="46"/>
        <v>9.1999999999999993</v>
      </c>
      <c r="X83" s="48">
        <f t="shared" si="37"/>
        <v>8</v>
      </c>
      <c r="Y83" s="15">
        <f t="shared" si="45"/>
        <v>7.7</v>
      </c>
      <c r="Z83" s="48">
        <f t="shared" si="37"/>
        <v>13.999999999999995</v>
      </c>
      <c r="AA83" s="77">
        <f>SUM(Table3515505353716[[#This Row],[Floor4]],Table3515505353716[[#This Row],[Vault6]])</f>
        <v>16.899999999999999</v>
      </c>
      <c r="AB83" s="48">
        <f t="shared" si="38"/>
        <v>13.999999999999998</v>
      </c>
    </row>
    <row r="84" spans="1:28" x14ac:dyDescent="0.25">
      <c r="A84" s="133"/>
      <c r="B84" s="133"/>
      <c r="C84" s="133"/>
      <c r="D84" s="133"/>
      <c r="E84" s="133"/>
      <c r="F84" s="1"/>
      <c r="G84" s="92"/>
      <c r="H84" s="92"/>
      <c r="I84" s="92"/>
      <c r="J84" s="92"/>
      <c r="K84" s="92"/>
      <c r="L84" s="96"/>
      <c r="M84" s="92"/>
      <c r="N84" s="70" t="s">
        <v>1057</v>
      </c>
      <c r="O84" s="71">
        <f>Q47</f>
        <v>66</v>
      </c>
      <c r="P84" s="48">
        <f t="shared" si="40"/>
        <v>10</v>
      </c>
      <c r="Q84" s="92"/>
      <c r="R84" s="127"/>
      <c r="S84" s="127"/>
      <c r="U84" s="17" t="s">
        <v>838</v>
      </c>
      <c r="V84" s="109" t="s">
        <v>19</v>
      </c>
      <c r="W84" s="15">
        <f t="shared" si="46"/>
        <v>9.3000000000000007</v>
      </c>
      <c r="X84" s="48">
        <f t="shared" si="37"/>
        <v>6</v>
      </c>
      <c r="Y84" s="15">
        <f t="shared" si="45"/>
        <v>8.1</v>
      </c>
      <c r="Z84" s="48">
        <f t="shared" si="37"/>
        <v>10</v>
      </c>
      <c r="AA84" s="77">
        <f>SUM(Table3515505353716[[#This Row],[Floor4]],Table3515505353716[[#This Row],[Vault6]])</f>
        <v>17.399999999999999</v>
      </c>
      <c r="AB84" s="48">
        <f t="shared" si="38"/>
        <v>9</v>
      </c>
    </row>
    <row r="85" spans="1:28" x14ac:dyDescent="0.25">
      <c r="A85" s="121"/>
      <c r="B85" s="132"/>
      <c r="C85" s="82"/>
      <c r="D85" s="82"/>
      <c r="E85" s="82"/>
      <c r="F85" s="1"/>
      <c r="G85" s="95"/>
      <c r="H85" s="129"/>
      <c r="I85" s="75"/>
      <c r="J85" s="75"/>
      <c r="K85" s="75"/>
      <c r="L85" s="96"/>
      <c r="M85" s="95"/>
      <c r="N85" s="70" t="s">
        <v>1058</v>
      </c>
      <c r="O85" s="69">
        <f>E58</f>
        <v>65.900000000000006</v>
      </c>
      <c r="P85" s="48">
        <f t="shared" si="40"/>
        <v>11</v>
      </c>
      <c r="Q85" s="75"/>
      <c r="R85" s="127"/>
      <c r="S85" s="127"/>
      <c r="U85" s="17" t="s">
        <v>838</v>
      </c>
      <c r="V85" s="109" t="s">
        <v>451</v>
      </c>
      <c r="W85" s="15">
        <f t="shared" si="46"/>
        <v>9.1999999999999993</v>
      </c>
      <c r="X85" s="48">
        <f t="shared" si="37"/>
        <v>8</v>
      </c>
      <c r="Y85" s="15">
        <f t="shared" si="45"/>
        <v>0</v>
      </c>
      <c r="Z85" s="48">
        <f t="shared" si="37"/>
        <v>22.999999999999996</v>
      </c>
      <c r="AA85" s="77">
        <f>SUM(Table3515505353716[[#This Row],[Floor4]],Table3515505353716[[#This Row],[Vault6]])</f>
        <v>9.1999999999999993</v>
      </c>
      <c r="AB85" s="48">
        <f t="shared" si="38"/>
        <v>41</v>
      </c>
    </row>
    <row r="86" spans="1:28" x14ac:dyDescent="0.25">
      <c r="A86" s="121"/>
      <c r="B86" s="132"/>
      <c r="C86" s="82"/>
      <c r="D86" s="82"/>
      <c r="E86" s="82"/>
      <c r="F86" s="1"/>
      <c r="G86" s="95"/>
      <c r="H86" s="129"/>
      <c r="I86" s="75"/>
      <c r="J86" s="75"/>
      <c r="K86" s="75"/>
      <c r="L86" s="96"/>
      <c r="M86" s="95"/>
      <c r="N86" s="70" t="s">
        <v>1059</v>
      </c>
      <c r="O86" s="71">
        <f>K58</f>
        <v>72.099999999999994</v>
      </c>
      <c r="P86" s="48">
        <f t="shared" si="40"/>
        <v>1</v>
      </c>
      <c r="Q86" s="75"/>
      <c r="R86" s="127"/>
      <c r="S86" s="127"/>
      <c r="U86" s="17" t="s">
        <v>838</v>
      </c>
      <c r="V86" s="109" t="s">
        <v>435</v>
      </c>
      <c r="W86" s="15">
        <f t="shared" si="46"/>
        <v>9.1999999999999993</v>
      </c>
      <c r="X86" s="48">
        <f t="shared" si="37"/>
        <v>8</v>
      </c>
      <c r="Y86" s="15">
        <f t="shared" si="45"/>
        <v>8.1</v>
      </c>
      <c r="Z86" s="48">
        <f t="shared" si="37"/>
        <v>10</v>
      </c>
      <c r="AA86" s="77">
        <f>SUM(Table3515505353716[[#This Row],[Floor4]],Table3515505353716[[#This Row],[Vault6]])</f>
        <v>17.299999999999997</v>
      </c>
      <c r="AB86" s="48">
        <f t="shared" si="38"/>
        <v>10</v>
      </c>
    </row>
    <row r="87" spans="1:28" x14ac:dyDescent="0.25">
      <c r="A87" s="121"/>
      <c r="B87" s="132"/>
      <c r="C87" s="82"/>
      <c r="D87" s="82"/>
      <c r="E87" s="82"/>
      <c r="F87" s="1"/>
      <c r="G87" s="95"/>
      <c r="H87" s="129"/>
      <c r="I87" s="75"/>
      <c r="J87" s="75"/>
      <c r="K87" s="75"/>
      <c r="L87" s="96"/>
      <c r="M87" s="95"/>
      <c r="N87" s="70" t="s">
        <v>1060</v>
      </c>
      <c r="O87" s="71">
        <f>Q58</f>
        <v>69.2</v>
      </c>
      <c r="P87" s="48">
        <f t="shared" si="40"/>
        <v>4</v>
      </c>
      <c r="Q87" s="75"/>
      <c r="R87" s="127"/>
      <c r="S87" s="127"/>
      <c r="U87" s="17" t="s">
        <v>838</v>
      </c>
      <c r="V87" s="109" t="s">
        <v>422</v>
      </c>
      <c r="W87" s="15">
        <f>I63</f>
        <v>9.1</v>
      </c>
      <c r="X87" s="48">
        <f t="shared" si="37"/>
        <v>10</v>
      </c>
      <c r="Y87" s="15">
        <f t="shared" ref="Y87:Y92" si="47">J63</f>
        <v>8.1</v>
      </c>
      <c r="Z87" s="48">
        <f t="shared" si="37"/>
        <v>10</v>
      </c>
      <c r="AA87" s="77">
        <f>SUM(Table3515505353716[[#This Row],[Floor4]],Table3515505353716[[#This Row],[Vault6]])</f>
        <v>17.2</v>
      </c>
      <c r="AB87" s="48">
        <f t="shared" si="38"/>
        <v>11</v>
      </c>
    </row>
    <row r="88" spans="1:28" x14ac:dyDescent="0.25">
      <c r="A88" s="121"/>
      <c r="B88" s="132"/>
      <c r="C88" s="82"/>
      <c r="D88" s="82"/>
      <c r="E88" s="82"/>
      <c r="F88" s="1"/>
      <c r="G88" s="95"/>
      <c r="H88" s="129"/>
      <c r="I88" s="75"/>
      <c r="J88" s="75"/>
      <c r="K88" s="75"/>
      <c r="L88" s="96"/>
      <c r="M88" s="95"/>
      <c r="N88" s="70" t="s">
        <v>102</v>
      </c>
      <c r="O88" s="69">
        <f>E69</f>
        <v>70.399999999999991</v>
      </c>
      <c r="P88" s="48">
        <f t="shared" si="40"/>
        <v>3</v>
      </c>
      <c r="Q88" s="75"/>
      <c r="R88" s="127"/>
      <c r="S88" s="127"/>
      <c r="U88" s="17" t="s">
        <v>838</v>
      </c>
      <c r="V88" s="109" t="s">
        <v>449</v>
      </c>
      <c r="W88" s="15">
        <f t="shared" ref="W88:W92" si="48">I64</f>
        <v>9.1999999999999993</v>
      </c>
      <c r="X88" s="48">
        <f t="shared" si="37"/>
        <v>8</v>
      </c>
      <c r="Y88" s="15">
        <f t="shared" si="47"/>
        <v>7.8</v>
      </c>
      <c r="Z88" s="48">
        <f t="shared" si="37"/>
        <v>12.999999999999996</v>
      </c>
      <c r="AA88" s="77">
        <f>SUM(Table3515505353716[[#This Row],[Floor4]],Table3515505353716[[#This Row],[Vault6]])</f>
        <v>17</v>
      </c>
      <c r="AB88" s="48">
        <f t="shared" si="38"/>
        <v>12.999999999999998</v>
      </c>
    </row>
    <row r="89" spans="1:28" x14ac:dyDescent="0.25">
      <c r="A89" s="121"/>
      <c r="B89" s="132"/>
      <c r="C89" s="82"/>
      <c r="D89" s="82"/>
      <c r="E89" s="82"/>
      <c r="F89" s="1"/>
      <c r="G89" s="95"/>
      <c r="H89" s="129"/>
      <c r="I89" s="75"/>
      <c r="J89" s="75"/>
      <c r="K89" s="75"/>
      <c r="L89" s="96"/>
      <c r="M89" s="95"/>
      <c r="N89" s="70" t="s">
        <v>1061</v>
      </c>
      <c r="O89" s="69">
        <f>K69</f>
        <v>67.999999999999986</v>
      </c>
      <c r="P89" s="48">
        <f>SUMPRODUCT((O$73:O$92&gt;O89)/COUNTIF(O$73:O$92,O$73:O$92&amp;""))+1</f>
        <v>6</v>
      </c>
      <c r="Q89" s="75"/>
      <c r="R89" s="127"/>
      <c r="S89" s="127"/>
      <c r="U89" s="17" t="s">
        <v>838</v>
      </c>
      <c r="V89" s="109" t="s">
        <v>421</v>
      </c>
      <c r="W89" s="15">
        <f t="shared" si="48"/>
        <v>8.8000000000000007</v>
      </c>
      <c r="X89" s="48">
        <f t="shared" si="37"/>
        <v>13.000000000000002</v>
      </c>
      <c r="Y89" s="15">
        <f t="shared" si="47"/>
        <v>7.9</v>
      </c>
      <c r="Z89" s="48">
        <f t="shared" si="37"/>
        <v>11.999999999999998</v>
      </c>
      <c r="AA89" s="77">
        <f>SUM(Table3515505353716[[#This Row],[Floor4]],Table3515505353716[[#This Row],[Vault6]])</f>
        <v>16.700000000000003</v>
      </c>
      <c r="AB89" s="48">
        <f t="shared" si="38"/>
        <v>17</v>
      </c>
    </row>
    <row r="90" spans="1:28" x14ac:dyDescent="0.25">
      <c r="A90" s="121"/>
      <c r="B90" s="132"/>
      <c r="C90" s="82"/>
      <c r="D90" s="82"/>
      <c r="E90" s="75"/>
      <c r="F90" s="127"/>
      <c r="G90" s="95"/>
      <c r="H90" s="129"/>
      <c r="I90" s="75"/>
      <c r="J90" s="75"/>
      <c r="K90" s="75"/>
      <c r="L90" s="96"/>
      <c r="M90" s="95"/>
      <c r="N90" s="70" t="s">
        <v>1042</v>
      </c>
      <c r="O90" s="69">
        <f>Q69</f>
        <v>59.3</v>
      </c>
      <c r="P90" s="48">
        <f t="shared" si="40"/>
        <v>18</v>
      </c>
      <c r="Q90" s="75"/>
      <c r="R90" s="127"/>
      <c r="S90" s="127"/>
      <c r="U90" s="17" t="s">
        <v>838</v>
      </c>
      <c r="V90" s="109" t="s">
        <v>450</v>
      </c>
      <c r="W90" s="15">
        <f t="shared" si="48"/>
        <v>9</v>
      </c>
      <c r="X90" s="48">
        <f t="shared" si="37"/>
        <v>11</v>
      </c>
      <c r="Y90" s="15">
        <f t="shared" si="47"/>
        <v>8</v>
      </c>
      <c r="Z90" s="48">
        <f t="shared" si="37"/>
        <v>10.999999999999998</v>
      </c>
      <c r="AA90" s="77">
        <f>SUM(Table3515505353716[[#This Row],[Floor4]],Table3515505353716[[#This Row],[Vault6]])</f>
        <v>17</v>
      </c>
      <c r="AB90" s="48">
        <f t="shared" si="38"/>
        <v>12.999999999999998</v>
      </c>
    </row>
    <row r="91" spans="1:28" x14ac:dyDescent="0.25">
      <c r="A91" s="1"/>
      <c r="B91" s="123"/>
      <c r="C91" s="71"/>
      <c r="D91" s="71"/>
      <c r="E91" s="124"/>
      <c r="F91" s="127"/>
      <c r="G91" s="127"/>
      <c r="H91" s="99"/>
      <c r="I91" s="71"/>
      <c r="J91" s="71"/>
      <c r="K91" s="124"/>
      <c r="L91" s="96"/>
      <c r="M91" s="127"/>
      <c r="N91" s="70" t="s">
        <v>460</v>
      </c>
      <c r="O91" s="69">
        <f>E80</f>
        <v>64.7</v>
      </c>
      <c r="P91" s="48">
        <f t="shared" si="40"/>
        <v>14</v>
      </c>
      <c r="Q91" s="124"/>
      <c r="R91" s="127"/>
      <c r="S91" s="127"/>
      <c r="U91" s="17" t="s">
        <v>838</v>
      </c>
      <c r="V91" s="109" t="s">
        <v>454</v>
      </c>
      <c r="W91" s="15">
        <f t="shared" si="48"/>
        <v>8.6999999999999993</v>
      </c>
      <c r="X91" s="48">
        <f t="shared" si="37"/>
        <v>14</v>
      </c>
      <c r="Y91" s="15">
        <f t="shared" si="47"/>
        <v>7.9</v>
      </c>
      <c r="Z91" s="48">
        <f t="shared" si="37"/>
        <v>11.999999999999998</v>
      </c>
      <c r="AA91" s="77">
        <f>SUM(Table3515505353716[[#This Row],[Floor4]],Table3515505353716[[#This Row],[Vault6]])</f>
        <v>16.600000000000001</v>
      </c>
      <c r="AB91" s="48">
        <f t="shared" si="38"/>
        <v>18.999999999999996</v>
      </c>
    </row>
    <row r="92" spans="1:28" x14ac:dyDescent="0.25">
      <c r="A92" s="1"/>
      <c r="B92" s="142"/>
      <c r="C92" s="1"/>
      <c r="D92" s="123"/>
      <c r="E92" s="137"/>
      <c r="F92" s="1"/>
      <c r="G92" s="127"/>
      <c r="H92" s="212"/>
      <c r="I92" s="127"/>
      <c r="J92" s="99"/>
      <c r="K92" s="100"/>
      <c r="L92" s="96"/>
      <c r="M92" s="127"/>
      <c r="N92" s="53" t="s">
        <v>1064</v>
      </c>
      <c r="O92" s="75">
        <f>K80</f>
        <v>45.400000000000006</v>
      </c>
      <c r="P92" s="48">
        <f t="shared" si="40"/>
        <v>20</v>
      </c>
      <c r="Q92" s="100"/>
      <c r="R92" s="127"/>
      <c r="S92" s="127"/>
      <c r="U92" s="17" t="s">
        <v>838</v>
      </c>
      <c r="V92" s="116" t="s">
        <v>847</v>
      </c>
      <c r="W92" s="15">
        <f t="shared" si="48"/>
        <v>8.6</v>
      </c>
      <c r="X92" s="48">
        <f t="shared" si="37"/>
        <v>15.000000000000002</v>
      </c>
      <c r="Y92" s="15">
        <f t="shared" si="47"/>
        <v>7.8</v>
      </c>
      <c r="Z92" s="48">
        <f t="shared" si="37"/>
        <v>12.999999999999996</v>
      </c>
      <c r="AA92" s="77">
        <f>SUM(Table3515505353716[[#This Row],[Floor4]],Table3515505353716[[#This Row],[Vault6]])</f>
        <v>16.399999999999999</v>
      </c>
      <c r="AB92" s="48">
        <f t="shared" si="38"/>
        <v>21</v>
      </c>
    </row>
    <row r="93" spans="1:28" x14ac:dyDescent="0.25">
      <c r="A93" s="96"/>
      <c r="B93" s="96"/>
      <c r="C93" s="96"/>
      <c r="D93" s="96"/>
      <c r="E93" s="96"/>
      <c r="F93" s="96"/>
      <c r="G93" s="96"/>
      <c r="H93" s="96"/>
      <c r="I93" s="96"/>
      <c r="J93" s="96"/>
      <c r="K93" s="96"/>
      <c r="L93" s="96"/>
      <c r="M93" s="127"/>
      <c r="N93" s="127"/>
      <c r="O93" s="127"/>
      <c r="P93" s="127"/>
      <c r="Q93" s="127"/>
      <c r="R93" s="127"/>
      <c r="S93" s="127"/>
      <c r="U93" s="17" t="s">
        <v>75</v>
      </c>
      <c r="V93" s="109" t="s">
        <v>364</v>
      </c>
      <c r="W93" s="15">
        <f>O63</f>
        <v>8.1</v>
      </c>
      <c r="X93" s="48">
        <f t="shared" si="37"/>
        <v>22.000000000000004</v>
      </c>
      <c r="Y93" s="15">
        <f>P63</f>
        <v>7</v>
      </c>
      <c r="Z93" s="48">
        <f t="shared" si="37"/>
        <v>20.999999999999996</v>
      </c>
      <c r="AA93" s="77">
        <f>SUM(Table3515505353716[[#This Row],[Floor4]],Table3515505353716[[#This Row],[Vault6]])</f>
        <v>15.1</v>
      </c>
      <c r="AB93" s="48">
        <f t="shared" si="38"/>
        <v>33.999999999999986</v>
      </c>
    </row>
    <row r="94" spans="1:28" x14ac:dyDescent="0.25">
      <c r="A94" s="269"/>
      <c r="B94" s="269"/>
      <c r="C94" s="269"/>
      <c r="D94" s="269"/>
      <c r="E94" s="269"/>
      <c r="F94" s="127"/>
      <c r="G94" s="269"/>
      <c r="H94" s="269"/>
      <c r="I94" s="269"/>
      <c r="J94" s="269"/>
      <c r="K94" s="269"/>
      <c r="L94" s="96"/>
      <c r="M94" s="269"/>
      <c r="N94" s="269"/>
      <c r="O94" s="269"/>
      <c r="P94" s="269"/>
      <c r="Q94" s="269"/>
      <c r="R94" s="127"/>
      <c r="S94" s="127"/>
      <c r="U94" s="17" t="s">
        <v>75</v>
      </c>
      <c r="V94" s="109" t="s">
        <v>363</v>
      </c>
      <c r="W94" s="15">
        <f t="shared" ref="W94:W96" si="49">O64</f>
        <v>7.1</v>
      </c>
      <c r="X94" s="48">
        <f t="shared" si="37"/>
        <v>29.999999999999986</v>
      </c>
      <c r="Y94" s="15">
        <f>P64</f>
        <v>7.6</v>
      </c>
      <c r="Z94" s="48">
        <f t="shared" si="37"/>
        <v>14.999999999999993</v>
      </c>
      <c r="AA94" s="77">
        <f>SUM(Table3515505353716[[#This Row],[Floor4]],Table3515505353716[[#This Row],[Vault6]])</f>
        <v>14.7</v>
      </c>
      <c r="AB94" s="48">
        <f t="shared" si="38"/>
        <v>37</v>
      </c>
    </row>
    <row r="95" spans="1:28" x14ac:dyDescent="0.25">
      <c r="A95" s="133"/>
      <c r="B95" s="133"/>
      <c r="C95" s="133"/>
      <c r="D95" s="133"/>
      <c r="E95" s="133"/>
      <c r="F95" s="1"/>
      <c r="G95" s="92"/>
      <c r="H95" s="92"/>
      <c r="I95" s="92"/>
      <c r="J95" s="92"/>
      <c r="K95" s="92"/>
      <c r="L95" s="96"/>
      <c r="M95" s="92"/>
      <c r="N95" s="92"/>
      <c r="O95" s="92"/>
      <c r="P95" s="92"/>
      <c r="Q95" s="92"/>
      <c r="R95" s="127"/>
      <c r="S95" s="127"/>
      <c r="U95" s="17" t="s">
        <v>75</v>
      </c>
      <c r="V95" s="109" t="s">
        <v>968</v>
      </c>
      <c r="W95" s="15">
        <f t="shared" si="49"/>
        <v>7.6</v>
      </c>
      <c r="X95" s="48">
        <f t="shared" si="37"/>
        <v>25.999999999999993</v>
      </c>
      <c r="Y95" s="15">
        <f>P65</f>
        <v>7.5</v>
      </c>
      <c r="Z95" s="48">
        <f t="shared" si="37"/>
        <v>15.999999999999991</v>
      </c>
      <c r="AA95" s="77">
        <f>SUM(Table3515505353716[[#This Row],[Floor4]],Table3515505353716[[#This Row],[Vault6]])</f>
        <v>15.1</v>
      </c>
      <c r="AB95" s="48">
        <f t="shared" si="38"/>
        <v>33.999999999999986</v>
      </c>
    </row>
    <row r="96" spans="1:28" x14ac:dyDescent="0.25">
      <c r="A96" s="121"/>
      <c r="B96" s="132"/>
      <c r="C96" s="82"/>
      <c r="D96" s="82"/>
      <c r="E96" s="82"/>
      <c r="F96" s="1"/>
      <c r="G96" s="95"/>
      <c r="H96" s="129"/>
      <c r="I96" s="75"/>
      <c r="J96" s="75"/>
      <c r="K96" s="75"/>
      <c r="L96" s="96"/>
      <c r="M96" s="95"/>
      <c r="N96" s="129"/>
      <c r="O96" s="75"/>
      <c r="P96" s="75"/>
      <c r="Q96" s="75"/>
      <c r="R96" s="127"/>
      <c r="S96" s="127"/>
      <c r="U96" s="17" t="s">
        <v>75</v>
      </c>
      <c r="V96" s="109" t="s">
        <v>969</v>
      </c>
      <c r="W96" s="15">
        <f t="shared" si="49"/>
        <v>7.2</v>
      </c>
      <c r="X96" s="48">
        <f t="shared" si="37"/>
        <v>28.999999999999986</v>
      </c>
      <c r="Y96" s="15">
        <f>P66</f>
        <v>7.2</v>
      </c>
      <c r="Z96" s="48">
        <f t="shared" si="37"/>
        <v>18.999999999999986</v>
      </c>
      <c r="AA96" s="77">
        <f>SUM(Table3515505353716[[#This Row],[Floor4]],Table3515505353716[[#This Row],[Vault6]])</f>
        <v>14.4</v>
      </c>
      <c r="AB96" s="48">
        <f t="shared" si="38"/>
        <v>38</v>
      </c>
    </row>
    <row r="97" spans="1:28" x14ac:dyDescent="0.25">
      <c r="A97" s="121"/>
      <c r="B97" s="132"/>
      <c r="C97" s="82"/>
      <c r="D97" s="82"/>
      <c r="E97" s="82"/>
      <c r="F97" s="1"/>
      <c r="G97" s="95"/>
      <c r="H97" s="129"/>
      <c r="I97" s="75"/>
      <c r="J97" s="75"/>
      <c r="K97" s="75"/>
      <c r="L97" s="96"/>
      <c r="M97" s="95"/>
      <c r="N97" s="129"/>
      <c r="O97" s="75"/>
      <c r="P97" s="75"/>
      <c r="Q97" s="75"/>
      <c r="R97" s="127"/>
      <c r="S97" s="127"/>
      <c r="U97" s="17" t="s">
        <v>975</v>
      </c>
      <c r="V97" s="109" t="s">
        <v>313</v>
      </c>
      <c r="W97" s="15">
        <f>C74</f>
        <v>8.9</v>
      </c>
      <c r="X97" s="48">
        <f t="shared" si="37"/>
        <v>11.999999999999998</v>
      </c>
      <c r="Y97" s="15">
        <f>D74</f>
        <v>7.7</v>
      </c>
      <c r="Z97" s="48">
        <f t="shared" si="37"/>
        <v>13.999999999999995</v>
      </c>
      <c r="AA97" s="77">
        <f>SUM(Table3515505353716[[#This Row],[Floor4]],Table3515505353716[[#This Row],[Vault6]])</f>
        <v>16.600000000000001</v>
      </c>
      <c r="AB97" s="48">
        <f t="shared" si="38"/>
        <v>18.999999999999996</v>
      </c>
    </row>
    <row r="98" spans="1:28" x14ac:dyDescent="0.25">
      <c r="A98" s="121"/>
      <c r="B98" s="132"/>
      <c r="C98" s="82"/>
      <c r="D98" s="82"/>
      <c r="E98" s="82"/>
      <c r="F98" s="1"/>
      <c r="G98" s="95"/>
      <c r="H98" s="129"/>
      <c r="I98" s="75"/>
      <c r="J98" s="75"/>
      <c r="K98" s="75"/>
      <c r="L98" s="96"/>
      <c r="M98" s="95"/>
      <c r="N98" s="129"/>
      <c r="O98" s="75"/>
      <c r="P98" s="75"/>
      <c r="Q98" s="75"/>
      <c r="R98" s="127"/>
      <c r="S98" s="127"/>
      <c r="U98" s="17" t="s">
        <v>975</v>
      </c>
      <c r="V98" s="109" t="s">
        <v>323</v>
      </c>
      <c r="W98" s="15">
        <f t="shared" ref="W98:W100" si="50">C75</f>
        <v>8.8000000000000007</v>
      </c>
      <c r="X98" s="48">
        <f t="shared" si="37"/>
        <v>13.000000000000002</v>
      </c>
      <c r="Y98" s="15">
        <f>D75</f>
        <v>7.5</v>
      </c>
      <c r="Z98" s="48">
        <f t="shared" si="37"/>
        <v>15.999999999999991</v>
      </c>
      <c r="AA98" s="77">
        <f>SUM(Table3515505353716[[#This Row],[Floor4]],Table3515505353716[[#This Row],[Vault6]])</f>
        <v>16.3</v>
      </c>
      <c r="AB98" s="48">
        <f t="shared" si="38"/>
        <v>21.999999999999996</v>
      </c>
    </row>
    <row r="99" spans="1:28" x14ac:dyDescent="0.25">
      <c r="A99" s="121"/>
      <c r="B99" s="132"/>
      <c r="C99" s="82"/>
      <c r="D99" s="82"/>
      <c r="E99" s="82"/>
      <c r="F99" s="1"/>
      <c r="G99" s="95"/>
      <c r="H99" s="129"/>
      <c r="I99" s="75"/>
      <c r="J99" s="75"/>
      <c r="K99" s="75"/>
      <c r="L99" s="96"/>
      <c r="M99" s="95"/>
      <c r="N99" s="129"/>
      <c r="O99" s="75"/>
      <c r="P99" s="75"/>
      <c r="Q99" s="75"/>
      <c r="R99" s="127"/>
      <c r="S99" s="127"/>
      <c r="U99" s="17" t="s">
        <v>975</v>
      </c>
      <c r="V99" s="109" t="s">
        <v>315</v>
      </c>
      <c r="W99" s="15">
        <f t="shared" si="50"/>
        <v>8.5</v>
      </c>
      <c r="X99" s="48">
        <f t="shared" si="37"/>
        <v>16.000000000000004</v>
      </c>
      <c r="Y99" s="15">
        <f>D76</f>
        <v>7.5</v>
      </c>
      <c r="Z99" s="48">
        <f t="shared" si="37"/>
        <v>15.999999999999991</v>
      </c>
      <c r="AA99" s="77">
        <f>SUM(Table3515505353716[[#This Row],[Floor4]],Table3515505353716[[#This Row],[Vault6]])</f>
        <v>16</v>
      </c>
      <c r="AB99" s="48">
        <f t="shared" si="38"/>
        <v>24.999999999999986</v>
      </c>
    </row>
    <row r="100" spans="1:28" x14ac:dyDescent="0.25">
      <c r="A100" s="121"/>
      <c r="B100" s="132"/>
      <c r="C100" s="82"/>
      <c r="D100" s="82"/>
      <c r="E100" s="82"/>
      <c r="F100" s="1"/>
      <c r="G100" s="95"/>
      <c r="H100" s="129"/>
      <c r="I100" s="75"/>
      <c r="J100" s="75"/>
      <c r="K100" s="75"/>
      <c r="L100" s="96"/>
      <c r="M100" s="95"/>
      <c r="N100" s="129"/>
      <c r="O100" s="75"/>
      <c r="P100" s="75"/>
      <c r="Q100" s="75"/>
      <c r="R100" s="127"/>
      <c r="S100" s="127"/>
      <c r="U100" s="17" t="s">
        <v>975</v>
      </c>
      <c r="V100" s="109" t="s">
        <v>317</v>
      </c>
      <c r="W100" s="15">
        <f t="shared" si="50"/>
        <v>8.4</v>
      </c>
      <c r="X100" s="48">
        <f t="shared" si="37"/>
        <v>17.000000000000007</v>
      </c>
      <c r="Y100" s="15">
        <f>D77</f>
        <v>7.4</v>
      </c>
      <c r="Z100" s="48">
        <f t="shared" si="37"/>
        <v>17</v>
      </c>
      <c r="AA100" s="77">
        <f>SUM(Table3515505353716[[#This Row],[Floor4]],Table3515505353716[[#This Row],[Vault6]])</f>
        <v>15.8</v>
      </c>
      <c r="AB100" s="48">
        <f t="shared" si="38"/>
        <v>25.999999999999989</v>
      </c>
    </row>
    <row r="101" spans="1:28" x14ac:dyDescent="0.25">
      <c r="A101" s="121"/>
      <c r="B101" s="132"/>
      <c r="C101" s="82"/>
      <c r="D101" s="82"/>
      <c r="E101" s="75"/>
      <c r="F101" s="127"/>
      <c r="G101" s="95"/>
      <c r="H101" s="129"/>
      <c r="I101" s="75"/>
      <c r="J101" s="75"/>
      <c r="K101" s="75"/>
      <c r="L101" s="96"/>
      <c r="M101" s="95"/>
      <c r="N101" s="129"/>
      <c r="O101" s="75"/>
      <c r="P101" s="75"/>
      <c r="Q101" s="75"/>
      <c r="R101" s="127"/>
      <c r="S101" s="127"/>
      <c r="U101" s="17" t="s">
        <v>757</v>
      </c>
      <c r="V101" s="120" t="s">
        <v>746</v>
      </c>
      <c r="W101" s="15">
        <f>I74</f>
        <v>7.7</v>
      </c>
      <c r="X101" s="48">
        <f t="shared" si="37"/>
        <v>24.999999999999996</v>
      </c>
      <c r="Y101" s="15">
        <f>J74</f>
        <v>7.6</v>
      </c>
      <c r="Z101" s="48">
        <f t="shared" si="37"/>
        <v>14.999999999999993</v>
      </c>
      <c r="AA101" s="77">
        <f>SUM(Table3515505353716[[#This Row],[Floor4]],Table3515505353716[[#This Row],[Vault6]])</f>
        <v>15.3</v>
      </c>
      <c r="AB101" s="48">
        <f t="shared" si="38"/>
        <v>30.999999999999986</v>
      </c>
    </row>
    <row r="102" spans="1:28" x14ac:dyDescent="0.25">
      <c r="A102" s="1"/>
      <c r="B102" s="123"/>
      <c r="C102" s="71"/>
      <c r="D102" s="71"/>
      <c r="E102" s="124"/>
      <c r="F102" s="127"/>
      <c r="G102" s="127"/>
      <c r="H102" s="99"/>
      <c r="I102" s="71"/>
      <c r="J102" s="71"/>
      <c r="K102" s="124"/>
      <c r="L102" s="96"/>
      <c r="M102" s="127"/>
      <c r="N102" s="99"/>
      <c r="O102" s="71"/>
      <c r="P102" s="71"/>
      <c r="Q102" s="124"/>
      <c r="R102" s="127"/>
      <c r="S102" s="127"/>
      <c r="U102" s="17" t="s">
        <v>757</v>
      </c>
      <c r="V102" s="120" t="s">
        <v>747</v>
      </c>
      <c r="W102" s="15">
        <f t="shared" ref="W102:W104" si="51">I75</f>
        <v>7.4</v>
      </c>
      <c r="X102" s="48">
        <f t="shared" si="37"/>
        <v>26.999999999999993</v>
      </c>
      <c r="Y102" s="15">
        <f>J75</f>
        <v>7.4</v>
      </c>
      <c r="Z102" s="48">
        <f t="shared" si="37"/>
        <v>17</v>
      </c>
      <c r="AA102" s="77">
        <f>SUM(Table3515505353716[[#This Row],[Floor4]],Table3515505353716[[#This Row],[Vault6]])</f>
        <v>14.8</v>
      </c>
      <c r="AB102" s="48">
        <f t="shared" si="38"/>
        <v>35.999999999999986</v>
      </c>
    </row>
    <row r="103" spans="1:28" x14ac:dyDescent="0.25">
      <c r="A103" s="1"/>
      <c r="B103" s="142"/>
      <c r="C103" s="1"/>
      <c r="D103" s="123"/>
      <c r="E103" s="137"/>
      <c r="F103" s="1"/>
      <c r="G103" s="127"/>
      <c r="H103" s="212"/>
      <c r="I103" s="127"/>
      <c r="J103" s="99"/>
      <c r="K103" s="100"/>
      <c r="L103" s="96"/>
      <c r="M103" s="127"/>
      <c r="N103" s="212"/>
      <c r="O103" s="127"/>
      <c r="P103" s="99"/>
      <c r="Q103" s="100"/>
      <c r="R103" s="127"/>
      <c r="S103" s="127"/>
      <c r="U103" s="17" t="s">
        <v>757</v>
      </c>
      <c r="V103" s="120" t="s">
        <v>748</v>
      </c>
      <c r="W103" s="15">
        <f t="shared" si="51"/>
        <v>0</v>
      </c>
      <c r="X103" s="48">
        <f t="shared" si="37"/>
        <v>31.999999999999982</v>
      </c>
      <c r="Y103" s="15">
        <f>J76</f>
        <v>0</v>
      </c>
      <c r="Z103" s="48">
        <f t="shared" si="37"/>
        <v>22.999999999999996</v>
      </c>
      <c r="AA103" s="77">
        <f>SUM(Table3515505353716[[#This Row],[Floor4]],Table3515505353716[[#This Row],[Vault6]])</f>
        <v>0</v>
      </c>
      <c r="AB103" s="48">
        <f t="shared" si="38"/>
        <v>43</v>
      </c>
    </row>
    <row r="104" spans="1:28" x14ac:dyDescent="0.25">
      <c r="A104" s="1"/>
      <c r="B104" s="1"/>
      <c r="C104" s="1"/>
      <c r="D104" s="1"/>
      <c r="E104" s="1"/>
      <c r="F104" s="1"/>
      <c r="G104" s="127"/>
      <c r="H104" s="127"/>
      <c r="I104" s="127"/>
      <c r="J104" s="127"/>
      <c r="K104" s="127"/>
      <c r="L104" s="127"/>
      <c r="M104" s="127"/>
      <c r="Q104" s="127"/>
      <c r="R104" s="127"/>
      <c r="S104" s="127"/>
      <c r="U104" s="17" t="s">
        <v>757</v>
      </c>
      <c r="V104" s="131" t="s">
        <v>749</v>
      </c>
      <c r="W104" s="15">
        <f t="shared" si="51"/>
        <v>8</v>
      </c>
      <c r="X104" s="48">
        <f t="shared" si="37"/>
        <v>23.000000000000004</v>
      </c>
      <c r="Y104" s="15">
        <f>J77</f>
        <v>7.3</v>
      </c>
      <c r="Z104" s="48">
        <f t="shared" si="37"/>
        <v>17.999999999999993</v>
      </c>
      <c r="AA104" s="85">
        <f>SUM(Table3515505353716[[#This Row],[Floor4]],Table3515505353716[[#This Row],[Vault6]])</f>
        <v>15.3</v>
      </c>
      <c r="AB104" s="48">
        <f t="shared" si="38"/>
        <v>30.999999999999986</v>
      </c>
    </row>
    <row r="105" spans="1:28" x14ac:dyDescent="0.25">
      <c r="A105" s="148"/>
      <c r="B105" s="269"/>
      <c r="C105" s="269"/>
      <c r="D105" s="269"/>
      <c r="E105" s="269"/>
      <c r="F105" s="1"/>
      <c r="G105" s="269"/>
      <c r="H105" s="269"/>
      <c r="I105" s="269"/>
      <c r="J105" s="269"/>
      <c r="K105" s="269"/>
      <c r="L105" s="96"/>
      <c r="M105" s="269"/>
      <c r="Q105" s="269"/>
      <c r="R105" s="127"/>
      <c r="S105" s="127"/>
      <c r="U105" s="248" t="s">
        <v>257</v>
      </c>
      <c r="V105" s="249" t="s">
        <v>268</v>
      </c>
      <c r="W105" s="242">
        <f>'INT 11&amp; U MX'!D11</f>
        <v>9.15</v>
      </c>
      <c r="X105" s="48">
        <f t="shared" si="37"/>
        <v>9</v>
      </c>
      <c r="Y105" s="242">
        <f>'INT 11&amp; U MX'!E11</f>
        <v>7.5</v>
      </c>
      <c r="Z105" s="48">
        <f t="shared" si="37"/>
        <v>15.999999999999991</v>
      </c>
      <c r="AA105" s="250">
        <f>SUM(Table3515505353716[[#This Row],[Floor4]],Table3515505353716[[#This Row],[Vault6]])</f>
        <v>16.649999999999999</v>
      </c>
      <c r="AB105" s="48">
        <f t="shared" si="38"/>
        <v>18</v>
      </c>
    </row>
    <row r="106" spans="1:28" x14ac:dyDescent="0.25">
      <c r="A106" s="133"/>
      <c r="B106" s="133"/>
      <c r="C106" s="133"/>
      <c r="D106" s="133"/>
      <c r="E106" s="133"/>
      <c r="F106" s="1"/>
      <c r="G106" s="92"/>
      <c r="H106" s="92"/>
      <c r="I106" s="92"/>
      <c r="J106" s="92"/>
      <c r="K106" s="92"/>
      <c r="L106" s="96"/>
      <c r="M106" s="92"/>
      <c r="Q106" s="92"/>
      <c r="R106" s="127"/>
      <c r="S106" s="127"/>
      <c r="U106" s="248" t="s">
        <v>257</v>
      </c>
      <c r="V106" s="249" t="s">
        <v>284</v>
      </c>
      <c r="W106" s="242">
        <f>'INT 11&amp; U MX'!D12</f>
        <v>9.1999999999999993</v>
      </c>
      <c r="X106" s="48">
        <f t="shared" si="37"/>
        <v>8</v>
      </c>
      <c r="Y106" s="242">
        <f>'INT 11&amp; U MX'!E12</f>
        <v>7.3</v>
      </c>
      <c r="Z106" s="48">
        <f t="shared" si="37"/>
        <v>17.999999999999993</v>
      </c>
      <c r="AA106" s="250">
        <f>SUM(Table3515505353716[[#This Row],[Floor4]],Table3515505353716[[#This Row],[Vault6]])</f>
        <v>16.5</v>
      </c>
      <c r="AB106" s="48">
        <f t="shared" si="38"/>
        <v>20</v>
      </c>
    </row>
    <row r="107" spans="1:28" x14ac:dyDescent="0.25">
      <c r="A107" s="121"/>
      <c r="B107" s="132"/>
      <c r="C107" s="82"/>
      <c r="D107" s="82"/>
      <c r="E107" s="82"/>
      <c r="F107" s="1"/>
      <c r="G107" s="95"/>
      <c r="H107" s="129"/>
      <c r="I107" s="75"/>
      <c r="J107" s="75"/>
      <c r="K107" s="75"/>
      <c r="L107" s="96"/>
      <c r="M107" s="95"/>
      <c r="Q107" s="75"/>
      <c r="R107" s="127"/>
      <c r="S107" s="127"/>
      <c r="U107" s="248" t="s">
        <v>257</v>
      </c>
      <c r="V107" s="251" t="s">
        <v>282</v>
      </c>
      <c r="W107" s="242">
        <f>'INT 11&amp; U MX'!D13</f>
        <v>9</v>
      </c>
      <c r="X107" s="48">
        <f t="shared" si="37"/>
        <v>11</v>
      </c>
      <c r="Y107" s="242">
        <f>'INT 11&amp; U MX'!E13</f>
        <v>7.7</v>
      </c>
      <c r="Z107" s="48">
        <f t="shared" si="37"/>
        <v>13.999999999999995</v>
      </c>
      <c r="AA107" s="252">
        <f>SUM(Table3515505353716[[#This Row],[Floor4]],Table3515505353716[[#This Row],[Vault6]])</f>
        <v>16.7</v>
      </c>
      <c r="AB107" s="48">
        <f t="shared" si="38"/>
        <v>17</v>
      </c>
    </row>
    <row r="108" spans="1:28" x14ac:dyDescent="0.25">
      <c r="A108" s="121"/>
      <c r="B108" s="132"/>
      <c r="C108" s="82"/>
      <c r="D108" s="82"/>
      <c r="E108" s="82"/>
      <c r="F108" s="1"/>
      <c r="G108" s="95"/>
      <c r="H108" s="129"/>
      <c r="I108" s="75"/>
      <c r="J108" s="75"/>
      <c r="K108" s="75"/>
      <c r="L108" s="96"/>
      <c r="M108" s="95"/>
      <c r="Q108" s="75"/>
      <c r="R108" s="127"/>
      <c r="S108" s="127"/>
      <c r="U108" s="248" t="s">
        <v>626</v>
      </c>
      <c r="V108" s="249" t="s">
        <v>305</v>
      </c>
      <c r="W108" s="242">
        <f>'INT 11&amp; U MX'!O11</f>
        <v>9.1999999999999993</v>
      </c>
      <c r="X108" s="48">
        <f t="shared" si="37"/>
        <v>8</v>
      </c>
      <c r="Y108" s="242">
        <f>'INT 11&amp; U MX'!P11</f>
        <v>7.5</v>
      </c>
      <c r="Z108" s="48">
        <f t="shared" si="37"/>
        <v>15.999999999999991</v>
      </c>
      <c r="AA108" s="250">
        <f>SUM(Table3515505353716[[#This Row],[Floor4]],Table3515505353716[[#This Row],[Vault6]])</f>
        <v>16.7</v>
      </c>
      <c r="AB108" s="48">
        <f t="shared" si="38"/>
        <v>17</v>
      </c>
    </row>
    <row r="109" spans="1:28" x14ac:dyDescent="0.25">
      <c r="A109" s="121"/>
      <c r="B109" s="132"/>
      <c r="C109" s="82"/>
      <c r="D109" s="82"/>
      <c r="E109" s="82"/>
      <c r="F109" s="1"/>
      <c r="G109" s="95"/>
      <c r="H109" s="129"/>
      <c r="I109" s="75"/>
      <c r="J109" s="75"/>
      <c r="K109" s="75"/>
      <c r="L109" s="96"/>
      <c r="M109" s="95"/>
      <c r="Q109" s="75"/>
      <c r="R109" s="127"/>
      <c r="S109" s="127"/>
      <c r="U109" s="248" t="s">
        <v>626</v>
      </c>
      <c r="V109" s="249" t="s">
        <v>293</v>
      </c>
      <c r="W109" s="242">
        <f>'INT 11&amp; U MX'!O12</f>
        <v>9.4499999999999993</v>
      </c>
      <c r="X109" s="48">
        <f t="shared" si="37"/>
        <v>4</v>
      </c>
      <c r="Y109" s="242">
        <f>'INT 11&amp; U MX'!P12</f>
        <v>7.6</v>
      </c>
      <c r="Z109" s="48">
        <f t="shared" si="37"/>
        <v>14.999999999999993</v>
      </c>
      <c r="AA109" s="250">
        <f>SUM(Table3515505353716[[#This Row],[Floor4]],Table3515505353716[[#This Row],[Vault6]])</f>
        <v>17.049999999999997</v>
      </c>
      <c r="AB109" s="48">
        <f t="shared" si="38"/>
        <v>11.999999999999998</v>
      </c>
    </row>
    <row r="110" spans="1:28" x14ac:dyDescent="0.25">
      <c r="A110" s="121"/>
      <c r="B110" s="129"/>
      <c r="C110" s="82"/>
      <c r="D110" s="82"/>
      <c r="E110" s="82"/>
      <c r="F110" s="1"/>
      <c r="G110" s="95"/>
      <c r="H110" s="129"/>
      <c r="I110" s="75"/>
      <c r="J110" s="75"/>
      <c r="K110" s="75"/>
      <c r="L110" s="96"/>
      <c r="M110" s="95"/>
      <c r="Q110" s="75"/>
      <c r="R110" s="127"/>
      <c r="S110" s="127"/>
      <c r="U110" s="248" t="s">
        <v>626</v>
      </c>
      <c r="V110" s="251" t="s">
        <v>302</v>
      </c>
      <c r="W110" s="242">
        <f>'INT 11&amp; U MX'!O13</f>
        <v>9.5</v>
      </c>
      <c r="X110" s="48">
        <f t="shared" si="37"/>
        <v>3</v>
      </c>
      <c r="Y110" s="242">
        <f>'INT 11&amp; U MX'!P13</f>
        <v>7.3</v>
      </c>
      <c r="Z110" s="48">
        <f t="shared" si="37"/>
        <v>17.999999999999993</v>
      </c>
      <c r="AA110" s="252">
        <f>SUM(Table3515505353716[[#This Row],[Floor4]],Table3515505353716[[#This Row],[Vault6]])</f>
        <v>16.8</v>
      </c>
      <c r="AB110" s="48">
        <f t="shared" si="38"/>
        <v>15</v>
      </c>
    </row>
    <row r="111" spans="1:28" x14ac:dyDescent="0.25">
      <c r="A111" s="121"/>
      <c r="B111" s="129"/>
      <c r="C111" s="82"/>
      <c r="D111" s="82"/>
      <c r="E111" s="82"/>
      <c r="F111" s="1"/>
      <c r="G111" s="95"/>
      <c r="H111" s="129"/>
      <c r="I111" s="75"/>
      <c r="J111" s="75"/>
      <c r="K111" s="75"/>
      <c r="L111" s="96"/>
      <c r="M111" s="95"/>
      <c r="Q111" s="75"/>
      <c r="R111" s="127"/>
      <c r="S111" s="127"/>
      <c r="U111" s="248" t="s">
        <v>626</v>
      </c>
      <c r="V111" s="249" t="s">
        <v>288</v>
      </c>
      <c r="W111" s="242">
        <f>'INT 11&amp; U MX'!Z11</f>
        <v>9.5500000000000007</v>
      </c>
      <c r="X111" s="48">
        <f t="shared" si="37"/>
        <v>2</v>
      </c>
      <c r="Y111" s="242">
        <f>'INT 11&amp; U MX'!AA11</f>
        <v>7.5</v>
      </c>
      <c r="Z111" s="48">
        <f t="shared" si="37"/>
        <v>15.999999999999991</v>
      </c>
      <c r="AA111" s="250">
        <f>SUM(Table3515505353716[[#This Row],[Floor4]],Table3515505353716[[#This Row],[Vault6]])</f>
        <v>17.05</v>
      </c>
      <c r="AB111" s="48">
        <f t="shared" si="38"/>
        <v>11.999999999999998</v>
      </c>
    </row>
    <row r="112" spans="1:28" x14ac:dyDescent="0.25">
      <c r="A112" s="121"/>
      <c r="B112" s="132"/>
      <c r="C112" s="82"/>
      <c r="D112" s="82"/>
      <c r="E112" s="75"/>
      <c r="F112" s="1"/>
      <c r="G112" s="95"/>
      <c r="H112" s="129"/>
      <c r="I112" s="75"/>
      <c r="J112" s="75"/>
      <c r="K112" s="75"/>
      <c r="L112" s="96"/>
      <c r="M112" s="95"/>
      <c r="Q112" s="75"/>
      <c r="R112" s="127"/>
      <c r="S112" s="127"/>
      <c r="U112" s="248" t="s">
        <v>626</v>
      </c>
      <c r="V112" s="251" t="s">
        <v>287</v>
      </c>
      <c r="W112" s="242">
        <f>'INT 11&amp; U MX'!Z12</f>
        <v>8.25</v>
      </c>
      <c r="X112" s="48">
        <f t="shared" si="37"/>
        <v>19.000000000000004</v>
      </c>
      <c r="Y112" s="242">
        <f>'INT 11&amp; U MX'!AA12</f>
        <v>7.4</v>
      </c>
      <c r="Z112" s="48">
        <f t="shared" si="37"/>
        <v>17</v>
      </c>
      <c r="AA112" s="252">
        <f>SUM(Table3515505353716[[#This Row],[Floor4]],Table3515505353716[[#This Row],[Vault6]])</f>
        <v>15.65</v>
      </c>
      <c r="AB112" s="48">
        <f t="shared" si="38"/>
        <v>27.999999999999986</v>
      </c>
    </row>
    <row r="113" spans="1:28" x14ac:dyDescent="0.25">
      <c r="A113" s="1"/>
      <c r="B113" s="123"/>
      <c r="C113" s="71"/>
      <c r="D113" s="71"/>
      <c r="E113" s="124"/>
      <c r="F113" s="1"/>
      <c r="G113" s="127"/>
      <c r="H113" s="99"/>
      <c r="I113" s="71"/>
      <c r="J113" s="71"/>
      <c r="K113" s="124"/>
      <c r="L113" s="96"/>
      <c r="M113" s="127"/>
      <c r="Q113" s="124"/>
      <c r="R113" s="127"/>
      <c r="S113" s="127"/>
      <c r="U113" s="254" t="s">
        <v>626</v>
      </c>
      <c r="V113" s="251" t="s">
        <v>289</v>
      </c>
      <c r="W113" s="245">
        <f>'INT 11&amp; U MX'!O10</f>
        <v>9.25</v>
      </c>
      <c r="X113" s="48">
        <f t="shared" si="37"/>
        <v>7</v>
      </c>
      <c r="Y113" s="245">
        <f>'INT 11&amp; U MX'!P10</f>
        <v>7.5</v>
      </c>
      <c r="Z113" s="48">
        <f t="shared" si="37"/>
        <v>15.999999999999991</v>
      </c>
      <c r="AA113" s="252">
        <f>SUM(Table3515505353716[[#This Row],[Floor4]],Table3515505353716[[#This Row],[Vault6]])</f>
        <v>16.75</v>
      </c>
      <c r="AB113" s="48">
        <f t="shared" si="38"/>
        <v>15.999999999999998</v>
      </c>
    </row>
    <row r="114" spans="1:28" x14ac:dyDescent="0.25">
      <c r="A114" s="1"/>
      <c r="B114" s="142"/>
      <c r="C114" s="1"/>
      <c r="D114" s="123"/>
      <c r="E114" s="137"/>
      <c r="F114" s="1"/>
      <c r="G114" s="127"/>
      <c r="H114" s="212"/>
      <c r="I114" s="127"/>
      <c r="J114" s="99"/>
      <c r="K114" s="100"/>
      <c r="L114" s="127"/>
      <c r="M114" s="127"/>
      <c r="Q114" s="100"/>
      <c r="R114" s="127"/>
      <c r="S114" s="127"/>
      <c r="U114" s="254" t="s">
        <v>626</v>
      </c>
      <c r="V114" s="251" t="s">
        <v>290</v>
      </c>
      <c r="W114" s="245">
        <f>'INT 11&amp; U MX'!Z10</f>
        <v>8.6999999999999993</v>
      </c>
      <c r="X114" s="48">
        <f t="shared" si="37"/>
        <v>14</v>
      </c>
      <c r="Y114" s="245">
        <f>'INT 11&amp; U MX'!AA10</f>
        <v>7.6</v>
      </c>
      <c r="Z114" s="48">
        <f t="shared" si="37"/>
        <v>14.999999999999993</v>
      </c>
      <c r="AA114" s="252">
        <f>SUM(Table3515505353716[[#This Row],[Floor4]],Table3515505353716[[#This Row],[Vault6]])</f>
        <v>16.299999999999997</v>
      </c>
      <c r="AB114" s="48">
        <f t="shared" si="38"/>
        <v>21.999999999999996</v>
      </c>
    </row>
    <row r="115" spans="1:28" x14ac:dyDescent="0.25">
      <c r="A115" s="1"/>
      <c r="B115" s="1"/>
      <c r="C115" s="1"/>
      <c r="D115" s="1"/>
      <c r="E115" s="1"/>
      <c r="F115" s="1"/>
      <c r="G115" s="1"/>
      <c r="H115" s="1"/>
      <c r="I115" s="1"/>
      <c r="J115" s="1"/>
      <c r="K115" s="1"/>
    </row>
    <row r="116" spans="1:28" x14ac:dyDescent="0.25">
      <c r="A116" s="269"/>
      <c r="B116" s="269"/>
      <c r="C116" s="269"/>
      <c r="D116" s="269"/>
      <c r="E116" s="269"/>
      <c r="F116" s="1"/>
      <c r="G116" s="269"/>
      <c r="H116" s="269"/>
      <c r="I116" s="269"/>
      <c r="J116" s="269"/>
      <c r="K116" s="269"/>
    </row>
    <row r="117" spans="1:28" x14ac:dyDescent="0.25">
      <c r="A117" s="133"/>
      <c r="B117" s="133"/>
      <c r="C117" s="133"/>
      <c r="D117" s="133"/>
      <c r="E117" s="133"/>
      <c r="F117" s="1"/>
      <c r="G117" s="133"/>
      <c r="H117" s="133"/>
      <c r="I117" s="133"/>
      <c r="J117" s="133"/>
      <c r="K117" s="133"/>
    </row>
    <row r="118" spans="1:28" x14ac:dyDescent="0.25">
      <c r="A118" s="121"/>
      <c r="B118" s="132"/>
      <c r="C118" s="82"/>
      <c r="D118" s="82"/>
      <c r="E118" s="82"/>
      <c r="F118" s="1"/>
      <c r="G118" s="121"/>
      <c r="H118" s="132"/>
      <c r="I118" s="82"/>
      <c r="J118" s="82"/>
      <c r="K118" s="82"/>
    </row>
    <row r="119" spans="1:28" x14ac:dyDescent="0.25">
      <c r="A119" s="121"/>
      <c r="B119" s="132"/>
      <c r="C119" s="82"/>
      <c r="D119" s="82"/>
      <c r="E119" s="82"/>
      <c r="F119" s="1"/>
      <c r="G119" s="121"/>
      <c r="H119" s="122"/>
      <c r="I119" s="82"/>
      <c r="J119" s="82"/>
      <c r="K119" s="82"/>
    </row>
    <row r="120" spans="1:28" x14ac:dyDescent="0.25">
      <c r="A120" s="121"/>
      <c r="B120" s="132"/>
      <c r="C120" s="82"/>
      <c r="D120" s="82"/>
      <c r="E120" s="82"/>
      <c r="F120" s="1"/>
      <c r="G120" s="121"/>
      <c r="H120" s="122"/>
      <c r="I120" s="82"/>
      <c r="J120" s="82"/>
      <c r="K120" s="82"/>
    </row>
    <row r="121" spans="1:28" x14ac:dyDescent="0.25">
      <c r="A121" s="1"/>
      <c r="B121" s="1"/>
      <c r="C121" s="1"/>
      <c r="D121" s="1"/>
      <c r="E121" s="1"/>
      <c r="F121" s="1"/>
      <c r="G121" s="1"/>
      <c r="H121" s="1"/>
      <c r="I121" s="1"/>
      <c r="J121" s="1"/>
      <c r="K121" s="1"/>
    </row>
    <row r="129" spans="1:11" customFormat="1" x14ac:dyDescent="0.25">
      <c r="A129" s="1"/>
      <c r="B129" s="1"/>
      <c r="C129" s="1"/>
      <c r="D129" s="1"/>
      <c r="E129" s="1"/>
    </row>
    <row r="130" spans="1:11" customFormat="1" x14ac:dyDescent="0.25">
      <c r="A130" s="121"/>
      <c r="B130" s="132"/>
      <c r="C130" s="132"/>
      <c r="D130" s="132"/>
      <c r="E130" s="82"/>
      <c r="G130" s="121"/>
      <c r="H130" s="122"/>
      <c r="I130" s="82"/>
      <c r="J130" s="82"/>
      <c r="K130" s="82"/>
    </row>
    <row r="131" spans="1:11" customFormat="1" x14ac:dyDescent="0.25">
      <c r="A131" s="121"/>
      <c r="B131" s="132"/>
      <c r="C131" s="132"/>
      <c r="D131" s="132"/>
      <c r="E131" s="82"/>
      <c r="G131" s="121"/>
      <c r="H131" s="122"/>
      <c r="I131" s="82"/>
      <c r="J131" s="82"/>
      <c r="K131" s="82"/>
    </row>
    <row r="132" spans="1:11" customFormat="1" x14ac:dyDescent="0.25">
      <c r="A132" s="121"/>
      <c r="B132" s="132"/>
      <c r="C132" s="132"/>
      <c r="D132" s="132"/>
      <c r="E132" s="75"/>
      <c r="G132" s="121"/>
      <c r="H132" s="122"/>
      <c r="I132" s="82"/>
      <c r="J132" s="82"/>
      <c r="K132" s="75"/>
    </row>
    <row r="133" spans="1:11" customFormat="1" x14ac:dyDescent="0.25">
      <c r="A133" s="1"/>
      <c r="B133" s="123"/>
      <c r="C133" s="71"/>
      <c r="D133" s="71"/>
      <c r="E133" s="124"/>
      <c r="G133" s="1"/>
      <c r="H133" s="123"/>
      <c r="I133" s="71"/>
      <c r="J133" s="71"/>
      <c r="K133" s="124"/>
    </row>
  </sheetData>
  <mergeCells count="3">
    <mergeCell ref="A1:AB1"/>
    <mergeCell ref="A2:AB2"/>
    <mergeCell ref="G4:I4"/>
  </mergeCells>
  <phoneticPr fontId="20" type="noConversion"/>
  <conditionalFormatting sqref="X7:X114">
    <cfRule type="cellIs" dxfId="482" priority="4" operator="equal">
      <formula>3</formula>
    </cfRule>
    <cfRule type="cellIs" dxfId="481" priority="5" operator="equal">
      <formula>2</formula>
    </cfRule>
    <cfRule type="cellIs" dxfId="480" priority="6" operator="equal">
      <formula>1</formula>
    </cfRule>
  </conditionalFormatting>
  <conditionalFormatting sqref="P73:P92">
    <cfRule type="cellIs" dxfId="479" priority="13" operator="equal">
      <formula>3</formula>
    </cfRule>
    <cfRule type="cellIs" dxfId="478" priority="14" operator="equal">
      <formula>2</formula>
    </cfRule>
    <cfRule type="cellIs" dxfId="477" priority="15" operator="equal">
      <formula>1</formula>
    </cfRule>
  </conditionalFormatting>
  <conditionalFormatting sqref="AB7:AB114">
    <cfRule type="cellIs" dxfId="476" priority="10" operator="equal">
      <formula>3</formula>
    </cfRule>
    <cfRule type="cellIs" dxfId="475" priority="11" operator="equal">
      <formula>2</formula>
    </cfRule>
    <cfRule type="cellIs" dxfId="474" priority="12" operator="equal">
      <formula>1</formula>
    </cfRule>
  </conditionalFormatting>
  <conditionalFormatting sqref="Z7:Z114">
    <cfRule type="cellIs" dxfId="473" priority="1" operator="equal">
      <formula>3</formula>
    </cfRule>
    <cfRule type="cellIs" dxfId="472" priority="2" operator="equal">
      <formula>2</formula>
    </cfRule>
    <cfRule type="cellIs" dxfId="471" priority="3"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CD24"/>
  <sheetViews>
    <sheetView topLeftCell="A2" zoomScale="90" zoomScaleNormal="90" zoomScalePageLayoutView="90" workbookViewId="0">
      <selection activeCell="P31" sqref="P31"/>
    </sheetView>
  </sheetViews>
  <sheetFormatPr defaultColWidth="8.875" defaultRowHeight="15.75" x14ac:dyDescent="0.25"/>
  <cols>
    <col min="1" max="1" width="5.5" bestFit="1" customWidth="1"/>
    <col min="2" max="2" width="4.625" customWidth="1"/>
    <col min="3" max="3" width="21.875" bestFit="1" customWidth="1"/>
    <col min="4" max="4" width="7.875" bestFit="1" customWidth="1"/>
    <col min="5" max="5" width="7.625" bestFit="1" customWidth="1"/>
    <col min="6" max="6" width="7.5" bestFit="1" customWidth="1"/>
    <col min="7" max="10" width="1.875" hidden="1" customWidth="1"/>
    <col min="11" max="11" width="3" customWidth="1"/>
    <col min="12" max="12" width="5.5" bestFit="1" customWidth="1"/>
    <col min="13" max="13" width="4.5" customWidth="1"/>
    <col min="14" max="14" width="22.875" bestFit="1" customWidth="1"/>
    <col min="15" max="15" width="9.125" customWidth="1"/>
    <col min="16" max="16" width="7.625" bestFit="1" customWidth="1"/>
    <col min="17" max="17" width="7.5" bestFit="1" customWidth="1"/>
    <col min="18" max="18" width="6.375" hidden="1" customWidth="1"/>
    <col min="19" max="20" width="6.125" hidden="1" customWidth="1"/>
    <col min="21" max="21" width="7.5" hidden="1" customWidth="1"/>
    <col min="22" max="22" width="2.5" customWidth="1"/>
    <col min="23" max="23" width="5.375" customWidth="1"/>
    <col min="24" max="24" width="4.875" customWidth="1"/>
    <col min="25" max="25" width="20.375" bestFit="1" customWidth="1"/>
    <col min="26" max="26" width="7.875" bestFit="1" customWidth="1"/>
    <col min="27" max="27" width="7.625" bestFit="1" customWidth="1"/>
    <col min="28" max="28" width="7.5" bestFit="1" customWidth="1"/>
    <col min="29" max="29" width="6.375" hidden="1" customWidth="1"/>
    <col min="30" max="32" width="6.125" hidden="1" customWidth="1"/>
    <col min="33" max="33" width="0.375" customWidth="1"/>
    <col min="34" max="34" width="0.5" customWidth="1"/>
  </cols>
  <sheetData>
    <row r="1" spans="1:82"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82" s="40"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2"/>
      <c r="BI2" s="2"/>
    </row>
    <row r="3" spans="1:82" ht="23.25" x14ac:dyDescent="0.35">
      <c r="F3" s="4"/>
      <c r="H3" s="1"/>
      <c r="I3" s="4"/>
      <c r="K3" s="4"/>
      <c r="L3" s="5"/>
      <c r="M3" s="4"/>
      <c r="N3" s="4"/>
      <c r="O3" s="4"/>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row>
    <row r="4" spans="1:82" ht="21" x14ac:dyDescent="0.35">
      <c r="F4" s="1"/>
      <c r="G4" s="1"/>
      <c r="H4" s="1"/>
      <c r="I4" s="1"/>
      <c r="J4" s="1"/>
      <c r="K4" s="1"/>
      <c r="L4" s="293" t="s">
        <v>1150</v>
      </c>
      <c r="M4" s="294"/>
      <c r="N4" s="294"/>
      <c r="O4" s="29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row>
    <row r="5" spans="1:82" x14ac:dyDescent="0.25">
      <c r="V5" s="1"/>
    </row>
    <row r="6" spans="1:82" x14ac:dyDescent="0.25">
      <c r="A6" s="301" t="s">
        <v>253</v>
      </c>
      <c r="B6" s="302"/>
      <c r="C6" s="302"/>
      <c r="D6" s="302"/>
      <c r="E6" s="302"/>
      <c r="F6" s="303"/>
      <c r="G6" s="9"/>
      <c r="H6" s="9"/>
      <c r="I6" s="9"/>
      <c r="J6" s="9"/>
      <c r="K6" s="9"/>
      <c r="L6" s="301" t="s">
        <v>627</v>
      </c>
      <c r="M6" s="302"/>
      <c r="N6" s="302"/>
      <c r="O6" s="302"/>
      <c r="P6" s="302"/>
      <c r="Q6" s="303"/>
      <c r="R6" s="9"/>
      <c r="S6" s="9"/>
      <c r="T6" s="9"/>
      <c r="U6" s="9"/>
      <c r="V6" s="9"/>
      <c r="W6" s="301" t="s">
        <v>286</v>
      </c>
      <c r="X6" s="302"/>
      <c r="Y6" s="302"/>
      <c r="Z6" s="302"/>
      <c r="AA6" s="302"/>
      <c r="AB6" s="303"/>
      <c r="AC6" s="9"/>
      <c r="AD6" s="9"/>
      <c r="AE6" s="9"/>
      <c r="AF6" s="9"/>
      <c r="AG6" s="9"/>
    </row>
    <row r="7" spans="1:82" x14ac:dyDescent="0.25">
      <c r="A7" s="10" t="s">
        <v>0</v>
      </c>
      <c r="B7" s="10" t="s">
        <v>1</v>
      </c>
      <c r="C7" s="10" t="s">
        <v>2</v>
      </c>
      <c r="D7" s="10" t="s">
        <v>3</v>
      </c>
      <c r="E7" s="10" t="s">
        <v>4</v>
      </c>
      <c r="F7" s="10" t="s">
        <v>5</v>
      </c>
      <c r="G7" s="11" t="s">
        <v>6</v>
      </c>
      <c r="H7" s="12"/>
      <c r="I7" s="12" t="s">
        <v>7</v>
      </c>
      <c r="J7" s="12"/>
      <c r="L7" s="10" t="s">
        <v>0</v>
      </c>
      <c r="M7" s="10" t="s">
        <v>1</v>
      </c>
      <c r="N7" s="10" t="s">
        <v>2</v>
      </c>
      <c r="O7" s="10" t="s">
        <v>3</v>
      </c>
      <c r="P7" s="10" t="s">
        <v>4</v>
      </c>
      <c r="Q7" s="10" t="s">
        <v>5</v>
      </c>
      <c r="R7" s="11" t="s">
        <v>6</v>
      </c>
      <c r="S7" s="12"/>
      <c r="T7" s="12" t="s">
        <v>7</v>
      </c>
      <c r="U7" s="12"/>
      <c r="W7" s="10" t="s">
        <v>0</v>
      </c>
      <c r="X7" s="10" t="s">
        <v>1</v>
      </c>
      <c r="Y7" s="10" t="s">
        <v>2</v>
      </c>
      <c r="Z7" s="10" t="s">
        <v>3</v>
      </c>
      <c r="AA7" s="10" t="s">
        <v>4</v>
      </c>
      <c r="AB7" s="10" t="s">
        <v>5</v>
      </c>
      <c r="AC7" s="134" t="s">
        <v>6</v>
      </c>
      <c r="AD7" s="12"/>
      <c r="AE7" s="12" t="s">
        <v>7</v>
      </c>
      <c r="AF7" s="12"/>
    </row>
    <row r="8" spans="1:82" x14ac:dyDescent="0.25">
      <c r="A8" s="13" t="s">
        <v>8</v>
      </c>
      <c r="B8" s="219">
        <v>755</v>
      </c>
      <c r="C8" s="109" t="s">
        <v>612</v>
      </c>
      <c r="D8" s="14">
        <v>6.3</v>
      </c>
      <c r="E8" s="14">
        <v>7.6</v>
      </c>
      <c r="F8" s="14">
        <f>SUM(D8:E8)</f>
        <v>13.899999999999999</v>
      </c>
      <c r="G8" s="12">
        <f t="shared" ref="G8:G13" si="0">IF(A8="M",D8)</f>
        <v>6.3</v>
      </c>
      <c r="H8" s="12" t="b">
        <f t="shared" ref="H8:H13" si="1">IF(A8="F",D8)</f>
        <v>0</v>
      </c>
      <c r="I8" s="12">
        <f t="shared" ref="I8:I13" si="2">IF(A8="M",E8)</f>
        <v>7.6</v>
      </c>
      <c r="J8" s="12" t="b">
        <f t="shared" ref="J8:J13" si="3">IF(A8="F",E8)</f>
        <v>0</v>
      </c>
      <c r="L8" s="13" t="s">
        <v>8</v>
      </c>
      <c r="M8" s="219">
        <v>761</v>
      </c>
      <c r="N8" s="109" t="s">
        <v>295</v>
      </c>
      <c r="O8" s="14">
        <v>9.1999999999999993</v>
      </c>
      <c r="P8" s="14">
        <v>7.6</v>
      </c>
      <c r="Q8" s="14">
        <f>SUM(O8:P8)</f>
        <v>16.799999999999997</v>
      </c>
      <c r="R8" s="12">
        <f t="shared" ref="R8:R13" si="4">IF(L8="M",O8)</f>
        <v>9.1999999999999993</v>
      </c>
      <c r="S8" s="12" t="b">
        <f t="shared" ref="S8:S13" si="5">IF(L8="F",O8)</f>
        <v>0</v>
      </c>
      <c r="T8" s="12">
        <f t="shared" ref="T8:T13" si="6">IF(L8="M",P8)</f>
        <v>7.6</v>
      </c>
      <c r="U8" s="12" t="b">
        <f t="shared" ref="U8:U13" si="7">IF(L8="F",P8)</f>
        <v>0</v>
      </c>
      <c r="W8" s="13" t="s">
        <v>8</v>
      </c>
      <c r="X8" s="219">
        <v>767</v>
      </c>
      <c r="Y8" s="109" t="s">
        <v>296</v>
      </c>
      <c r="Z8" s="14">
        <v>8.6999999999999993</v>
      </c>
      <c r="AA8" s="14">
        <v>7.5</v>
      </c>
      <c r="AB8" s="14">
        <f>SUM(Z8:AA8)</f>
        <v>16.2</v>
      </c>
      <c r="AC8" s="12">
        <f t="shared" ref="AC8:AC13" si="8">IF(W8="M",Z8)</f>
        <v>8.6999999999999993</v>
      </c>
      <c r="AD8" s="12" t="b">
        <f t="shared" ref="AD8:AD13" si="9">IF(W8="F",Z8)</f>
        <v>0</v>
      </c>
      <c r="AE8" s="12">
        <f t="shared" ref="AE8:AE13" si="10">IF(W8="M",AA8)</f>
        <v>7.5</v>
      </c>
      <c r="AF8" s="12" t="b">
        <f t="shared" ref="AF8:AF13" si="11">IF(W8="F",AA8)</f>
        <v>0</v>
      </c>
    </row>
    <row r="9" spans="1:82" x14ac:dyDescent="0.25">
      <c r="A9" s="13" t="s">
        <v>8</v>
      </c>
      <c r="B9" s="219">
        <v>756</v>
      </c>
      <c r="C9" s="109" t="s">
        <v>613</v>
      </c>
      <c r="D9" s="14">
        <v>6.2</v>
      </c>
      <c r="E9" s="14">
        <v>7</v>
      </c>
      <c r="F9" s="14">
        <f>SUM(D9:E9)</f>
        <v>13.2</v>
      </c>
      <c r="G9" s="12">
        <f t="shared" si="0"/>
        <v>6.2</v>
      </c>
      <c r="H9" s="12" t="b">
        <f t="shared" si="1"/>
        <v>0</v>
      </c>
      <c r="I9" s="12">
        <f t="shared" si="2"/>
        <v>7</v>
      </c>
      <c r="J9" s="12" t="b">
        <f t="shared" si="3"/>
        <v>0</v>
      </c>
      <c r="L9" s="13" t="s">
        <v>8</v>
      </c>
      <c r="M9" s="219">
        <v>762</v>
      </c>
      <c r="N9" s="109" t="s">
        <v>628</v>
      </c>
      <c r="O9" s="14">
        <v>0</v>
      </c>
      <c r="P9" s="14">
        <v>0</v>
      </c>
      <c r="Q9" s="14">
        <f>SUM(O9:P9)</f>
        <v>0</v>
      </c>
      <c r="R9" s="12">
        <f t="shared" si="4"/>
        <v>0</v>
      </c>
      <c r="S9" s="12" t="b">
        <f t="shared" si="5"/>
        <v>0</v>
      </c>
      <c r="T9" s="12">
        <f t="shared" si="6"/>
        <v>0</v>
      </c>
      <c r="U9" s="12" t="b">
        <f t="shared" si="7"/>
        <v>0</v>
      </c>
      <c r="W9" s="13" t="s">
        <v>8</v>
      </c>
      <c r="X9" s="219">
        <v>768</v>
      </c>
      <c r="Y9" s="109" t="s">
        <v>297</v>
      </c>
      <c r="Z9" s="14">
        <v>8.4499999999999993</v>
      </c>
      <c r="AA9" s="14">
        <v>7.4</v>
      </c>
      <c r="AB9" s="14">
        <f>SUM(Z9:AA9)</f>
        <v>15.85</v>
      </c>
      <c r="AC9" s="12">
        <f t="shared" si="8"/>
        <v>8.4499999999999993</v>
      </c>
      <c r="AD9" s="12" t="b">
        <f t="shared" si="9"/>
        <v>0</v>
      </c>
      <c r="AE9" s="12">
        <f t="shared" si="10"/>
        <v>7.4</v>
      </c>
      <c r="AF9" s="12" t="b">
        <f t="shared" si="11"/>
        <v>0</v>
      </c>
    </row>
    <row r="10" spans="1:82" x14ac:dyDescent="0.25">
      <c r="A10" s="13" t="s">
        <v>8</v>
      </c>
      <c r="B10" s="219">
        <v>757</v>
      </c>
      <c r="C10" s="109" t="s">
        <v>611</v>
      </c>
      <c r="D10" s="14">
        <v>7.55</v>
      </c>
      <c r="E10" s="14">
        <v>7.6</v>
      </c>
      <c r="F10" s="14">
        <f t="shared" ref="F10:F13" si="12">SUM(D10:E10)</f>
        <v>15.149999999999999</v>
      </c>
      <c r="G10" s="12">
        <f t="shared" si="0"/>
        <v>7.55</v>
      </c>
      <c r="H10" s="12" t="b">
        <f t="shared" si="1"/>
        <v>0</v>
      </c>
      <c r="I10" s="12">
        <f t="shared" si="2"/>
        <v>7.6</v>
      </c>
      <c r="J10" s="12" t="b">
        <f t="shared" si="3"/>
        <v>0</v>
      </c>
      <c r="L10" s="13" t="s">
        <v>9</v>
      </c>
      <c r="M10" s="219">
        <v>763</v>
      </c>
      <c r="N10" s="109" t="s">
        <v>289</v>
      </c>
      <c r="O10" s="14">
        <v>9.25</v>
      </c>
      <c r="P10" s="14">
        <v>7.5</v>
      </c>
      <c r="Q10" s="14">
        <f t="shared" ref="Q10:Q13" si="13">SUM(O10:P10)</f>
        <v>16.75</v>
      </c>
      <c r="R10" s="12" t="b">
        <f t="shared" si="4"/>
        <v>0</v>
      </c>
      <c r="S10" s="12">
        <f t="shared" si="5"/>
        <v>9.25</v>
      </c>
      <c r="T10" s="12" t="b">
        <f t="shared" si="6"/>
        <v>0</v>
      </c>
      <c r="U10" s="12">
        <f t="shared" si="7"/>
        <v>7.5</v>
      </c>
      <c r="W10" s="13" t="s">
        <v>9</v>
      </c>
      <c r="X10" s="219">
        <v>769</v>
      </c>
      <c r="Y10" s="109" t="s">
        <v>290</v>
      </c>
      <c r="Z10" s="14">
        <v>8.6999999999999993</v>
      </c>
      <c r="AA10" s="14">
        <v>7.6</v>
      </c>
      <c r="AB10" s="14">
        <f t="shared" ref="AB10:AB13" si="14">SUM(Z10:AA10)</f>
        <v>16.299999999999997</v>
      </c>
      <c r="AC10" s="12" t="b">
        <f t="shared" si="8"/>
        <v>0</v>
      </c>
      <c r="AD10" s="12">
        <f t="shared" si="9"/>
        <v>8.6999999999999993</v>
      </c>
      <c r="AE10" s="12" t="b">
        <f t="shared" si="10"/>
        <v>0</v>
      </c>
      <c r="AF10" s="12">
        <f t="shared" si="11"/>
        <v>7.6</v>
      </c>
    </row>
    <row r="11" spans="1:82" x14ac:dyDescent="0.25">
      <c r="A11" s="13" t="s">
        <v>9</v>
      </c>
      <c r="B11" s="219">
        <v>758</v>
      </c>
      <c r="C11" s="109" t="s">
        <v>268</v>
      </c>
      <c r="D11" s="15">
        <v>9.15</v>
      </c>
      <c r="E11" s="15">
        <v>7.5</v>
      </c>
      <c r="F11" s="14">
        <f t="shared" si="12"/>
        <v>16.649999999999999</v>
      </c>
      <c r="G11" s="16" t="b">
        <f t="shared" si="0"/>
        <v>0</v>
      </c>
      <c r="H11" s="16">
        <f t="shared" si="1"/>
        <v>9.15</v>
      </c>
      <c r="I11" s="16" t="b">
        <f t="shared" si="2"/>
        <v>0</v>
      </c>
      <c r="J11" s="16">
        <f t="shared" si="3"/>
        <v>7.5</v>
      </c>
      <c r="K11" s="9"/>
      <c r="L11" s="13" t="s">
        <v>9</v>
      </c>
      <c r="M11" s="219">
        <v>764</v>
      </c>
      <c r="N11" s="109" t="s">
        <v>305</v>
      </c>
      <c r="O11" s="15">
        <v>9.1999999999999993</v>
      </c>
      <c r="P11" s="15">
        <v>7.5</v>
      </c>
      <c r="Q11" s="14">
        <f t="shared" si="13"/>
        <v>16.7</v>
      </c>
      <c r="R11" s="16" t="b">
        <f t="shared" si="4"/>
        <v>0</v>
      </c>
      <c r="S11" s="16">
        <f t="shared" si="5"/>
        <v>9.1999999999999993</v>
      </c>
      <c r="T11" s="16" t="b">
        <f t="shared" si="6"/>
        <v>0</v>
      </c>
      <c r="U11" s="16">
        <f t="shared" si="7"/>
        <v>7.5</v>
      </c>
      <c r="V11" s="9"/>
      <c r="W11" s="13" t="s">
        <v>9</v>
      </c>
      <c r="X11" s="219">
        <v>770</v>
      </c>
      <c r="Y11" s="109" t="s">
        <v>288</v>
      </c>
      <c r="Z11" s="15">
        <v>9.5500000000000007</v>
      </c>
      <c r="AA11" s="15">
        <v>7.5</v>
      </c>
      <c r="AB11" s="14">
        <f t="shared" si="14"/>
        <v>17.05</v>
      </c>
      <c r="AC11" s="16" t="b">
        <f t="shared" si="8"/>
        <v>0</v>
      </c>
      <c r="AD11" s="16">
        <f t="shared" si="9"/>
        <v>9.5500000000000007</v>
      </c>
      <c r="AE11" s="16" t="b">
        <f t="shared" si="10"/>
        <v>0</v>
      </c>
      <c r="AF11" s="16">
        <f t="shared" si="11"/>
        <v>7.5</v>
      </c>
      <c r="AG11" s="9"/>
    </row>
    <row r="12" spans="1:82" x14ac:dyDescent="0.25">
      <c r="A12" s="13" t="s">
        <v>9</v>
      </c>
      <c r="B12" s="219">
        <v>759</v>
      </c>
      <c r="C12" s="109" t="s">
        <v>284</v>
      </c>
      <c r="D12" s="15">
        <v>9.1999999999999993</v>
      </c>
      <c r="E12" s="15">
        <v>7.3</v>
      </c>
      <c r="F12" s="14">
        <f t="shared" si="12"/>
        <v>16.5</v>
      </c>
      <c r="G12" s="16" t="b">
        <f t="shared" si="0"/>
        <v>0</v>
      </c>
      <c r="H12" s="16">
        <f t="shared" si="1"/>
        <v>9.1999999999999993</v>
      </c>
      <c r="I12" s="16" t="b">
        <f t="shared" si="2"/>
        <v>0</v>
      </c>
      <c r="J12" s="16">
        <f t="shared" si="3"/>
        <v>7.3</v>
      </c>
      <c r="K12" s="9"/>
      <c r="L12" s="13" t="s">
        <v>9</v>
      </c>
      <c r="M12" s="219">
        <v>765</v>
      </c>
      <c r="N12" s="109" t="s">
        <v>293</v>
      </c>
      <c r="O12" s="15">
        <v>9.4499999999999993</v>
      </c>
      <c r="P12" s="15">
        <v>7.6</v>
      </c>
      <c r="Q12" s="14">
        <f t="shared" si="13"/>
        <v>17.049999999999997</v>
      </c>
      <c r="R12" s="16" t="b">
        <f t="shared" si="4"/>
        <v>0</v>
      </c>
      <c r="S12" s="16">
        <f t="shared" si="5"/>
        <v>9.4499999999999993</v>
      </c>
      <c r="T12" s="16" t="b">
        <f t="shared" si="6"/>
        <v>0</v>
      </c>
      <c r="U12" s="16">
        <f t="shared" si="7"/>
        <v>7.6</v>
      </c>
      <c r="V12" s="9"/>
      <c r="W12" s="13" t="s">
        <v>9</v>
      </c>
      <c r="X12" s="219">
        <v>771</v>
      </c>
      <c r="Y12" s="109" t="s">
        <v>287</v>
      </c>
      <c r="Z12" s="15">
        <v>8.25</v>
      </c>
      <c r="AA12" s="15">
        <v>7.4</v>
      </c>
      <c r="AB12" s="14">
        <f t="shared" si="14"/>
        <v>15.65</v>
      </c>
      <c r="AC12" s="16" t="b">
        <f t="shared" si="8"/>
        <v>0</v>
      </c>
      <c r="AD12" s="16">
        <f t="shared" si="9"/>
        <v>8.25</v>
      </c>
      <c r="AE12" s="16" t="b">
        <f t="shared" si="10"/>
        <v>0</v>
      </c>
      <c r="AF12" s="16">
        <f t="shared" si="11"/>
        <v>7.4</v>
      </c>
      <c r="AG12" s="9"/>
    </row>
    <row r="13" spans="1:82" ht="16.5" thickBot="1" x14ac:dyDescent="0.3">
      <c r="A13" s="13" t="s">
        <v>9</v>
      </c>
      <c r="B13" s="219">
        <v>760</v>
      </c>
      <c r="C13" s="109" t="s">
        <v>282</v>
      </c>
      <c r="D13" s="15">
        <v>9</v>
      </c>
      <c r="E13" s="15">
        <v>7.7</v>
      </c>
      <c r="F13" s="14">
        <f t="shared" si="12"/>
        <v>16.7</v>
      </c>
      <c r="G13" s="16" t="b">
        <f t="shared" si="0"/>
        <v>0</v>
      </c>
      <c r="H13" s="16">
        <f t="shared" si="1"/>
        <v>9</v>
      </c>
      <c r="I13" s="16" t="b">
        <f t="shared" si="2"/>
        <v>0</v>
      </c>
      <c r="J13" s="16">
        <f t="shared" si="3"/>
        <v>7.7</v>
      </c>
      <c r="K13" s="9"/>
      <c r="L13" s="13" t="s">
        <v>9</v>
      </c>
      <c r="M13" s="219">
        <v>766</v>
      </c>
      <c r="N13" s="109" t="s">
        <v>302</v>
      </c>
      <c r="O13" s="15">
        <v>9.5</v>
      </c>
      <c r="P13" s="15">
        <v>7.3</v>
      </c>
      <c r="Q13" s="14">
        <f t="shared" si="13"/>
        <v>16.8</v>
      </c>
      <c r="R13" s="16" t="b">
        <f t="shared" si="4"/>
        <v>0</v>
      </c>
      <c r="S13" s="16">
        <f t="shared" si="5"/>
        <v>9.5</v>
      </c>
      <c r="T13" s="16" t="b">
        <f t="shared" si="6"/>
        <v>0</v>
      </c>
      <c r="U13" s="16">
        <f t="shared" si="7"/>
        <v>7.3</v>
      </c>
      <c r="V13" s="9"/>
      <c r="W13" s="13" t="s">
        <v>9</v>
      </c>
      <c r="X13" s="219">
        <v>772</v>
      </c>
      <c r="Y13" s="109"/>
      <c r="Z13" s="15">
        <v>0</v>
      </c>
      <c r="AA13" s="15">
        <v>0</v>
      </c>
      <c r="AB13" s="14">
        <f t="shared" si="14"/>
        <v>0</v>
      </c>
      <c r="AC13" s="16" t="b">
        <f t="shared" si="8"/>
        <v>0</v>
      </c>
      <c r="AD13" s="16">
        <f t="shared" si="9"/>
        <v>0</v>
      </c>
      <c r="AE13" s="16" t="b">
        <f t="shared" si="10"/>
        <v>0</v>
      </c>
      <c r="AF13" s="16">
        <f t="shared" si="11"/>
        <v>0</v>
      </c>
      <c r="AG13" s="9"/>
    </row>
    <row r="14" spans="1:82" ht="16.5" thickBot="1" x14ac:dyDescent="0.3">
      <c r="A14" s="9"/>
      <c r="B14" s="9"/>
      <c r="C14" s="19" t="s">
        <v>10</v>
      </c>
      <c r="D14" s="20">
        <f>G15+H15</f>
        <v>32.200000000000003</v>
      </c>
      <c r="E14" s="20">
        <f>I15+J15</f>
        <v>30.4</v>
      </c>
      <c r="F14" s="21">
        <f>SUM(D14:E14)</f>
        <v>62.6</v>
      </c>
      <c r="G14" s="9">
        <f>COUNTIF(A8:A13,"M")</f>
        <v>3</v>
      </c>
      <c r="H14" s="9">
        <f>COUNTIF(A8:A13,"F")</f>
        <v>3</v>
      </c>
      <c r="I14" s="9">
        <f>COUNTIF(A8:A13,"M")</f>
        <v>3</v>
      </c>
      <c r="J14" s="9">
        <f>COUNTIF(A8:A13,"F")</f>
        <v>3</v>
      </c>
      <c r="K14" s="9"/>
      <c r="L14" s="9"/>
      <c r="M14" s="9"/>
      <c r="N14" s="19" t="s">
        <v>10</v>
      </c>
      <c r="O14" s="20">
        <f>R15+S15</f>
        <v>28.15</v>
      </c>
      <c r="P14" s="20">
        <f>T15+U15</f>
        <v>22.700000000000003</v>
      </c>
      <c r="Q14" s="21">
        <f>SUM(O14:P14)</f>
        <v>50.85</v>
      </c>
      <c r="R14" s="9">
        <f>COUNTIF(L8:L13,"M")</f>
        <v>2</v>
      </c>
      <c r="S14" s="9">
        <f>COUNTIF(L8:L13,"F")</f>
        <v>4</v>
      </c>
      <c r="T14" s="9">
        <f>COUNTIF(L8:L13,"M")</f>
        <v>2</v>
      </c>
      <c r="U14" s="9">
        <f>COUNTIF(L8:L13,"F")</f>
        <v>4</v>
      </c>
      <c r="V14" s="9"/>
      <c r="W14" s="9"/>
      <c r="X14" s="9"/>
      <c r="Y14" s="19" t="s">
        <v>10</v>
      </c>
      <c r="Z14" s="20">
        <f>AC15+AD15</f>
        <v>35.4</v>
      </c>
      <c r="AA14" s="20">
        <f>AE15+AF15</f>
        <v>30</v>
      </c>
      <c r="AB14" s="21">
        <f>SUM(Z14:AA14)</f>
        <v>65.400000000000006</v>
      </c>
      <c r="AC14" s="9">
        <f>COUNTIF(W8:W13,"M")</f>
        <v>2</v>
      </c>
      <c r="AD14" s="9">
        <f>COUNTIF(W8:W13,"F")</f>
        <v>4</v>
      </c>
      <c r="AE14" s="9">
        <f>COUNTIF(W8:W13,"M")</f>
        <v>2</v>
      </c>
      <c r="AF14" s="9">
        <f>COUNTIF(W8:W13,"F")</f>
        <v>4</v>
      </c>
      <c r="AG14" s="9"/>
    </row>
    <row r="15" spans="1:82" x14ac:dyDescent="0.25">
      <c r="C15" s="78"/>
      <c r="D15" s="9" t="s">
        <v>1180</v>
      </c>
      <c r="E15" s="19" t="s">
        <v>1178</v>
      </c>
      <c r="F15" s="23">
        <v>78.900000000000006</v>
      </c>
      <c r="G15" s="24">
        <f>IF(G14=2,SUM(G8:G13),IF(G14=3,SUM(G8:G13)-SMALL(G8:G13,1),IF(G14=4,SUM(G8:G13)-SMALL(G8:G13,1)-SMALL(G8:G13,2))))</f>
        <v>13.850000000000001</v>
      </c>
      <c r="H15" s="24">
        <f>IF(H14=2,SUM(H8:H13),IF(H14=3,SUM(H8:H13)-SMALL(H8:H13,1),IF(H14=4,SUM(H8:H13)-SMALL(H8:H13,1)-SMALL(H8:H13,2))))</f>
        <v>18.350000000000001</v>
      </c>
      <c r="I15" s="24">
        <f>IF(I14=2,SUM(I8:I13),IF(I14=3,SUM(I8:I13)-SMALL(I8:I13,1),IF(I14=4,SUM(I8:I13)-SMALL(I8:I13,1)-SMALL(I8:I13,2))))</f>
        <v>15.2</v>
      </c>
      <c r="J15" s="24">
        <f>IF(J14=2,SUM(J8:J13),IF(J14=3,SUM(J8:J13)-SMALL(J8:J13,1),IF(J14=4,SUM(J8:J13)-SMALL(J8:J13,1)-SMALL(J8:J13,2))))</f>
        <v>15.2</v>
      </c>
      <c r="K15" s="9"/>
      <c r="O15" s="9"/>
      <c r="P15" s="19"/>
      <c r="Q15" s="23"/>
      <c r="R15" s="24">
        <f>IF(R14=2,SUM(R8:R13),IF(R14=3,SUM(R8:R13)-SMALL(R8:R13,1),IF(R14=4,SUM(R8:R13)-SMALL(R8:R13,1)-SMALL(R8:R13,2))))</f>
        <v>9.1999999999999993</v>
      </c>
      <c r="S15" s="24">
        <f>IF(S14=2,SUM(S8:S13),IF(S14=3,SUM(S8:S13)-SMALL(S8:S13,1),IF(S14=4,SUM(S8:S13)-SMALL(S8:S13,1)-SMALL(S8:S13,2))))</f>
        <v>18.95</v>
      </c>
      <c r="T15" s="24">
        <f>IF(T14=2,SUM(T8:T13),IF(T14=3,SUM(T8:T13)-SMALL(T8:T13,1),IF(T14=4,SUM(T8:T13)-SMALL(T8:T13,1)-SMALL(T8:T13,2))))</f>
        <v>7.6</v>
      </c>
      <c r="U15" s="24">
        <f>IF(U14=2,SUM(U8:U13),IF(U14=3,SUM(U8:U13)-SMALL(U8:U13,1),IF(U14=4,SUM(U8:U13)-SMALL(U8:U13,1)-SMALL(U8:U13,2))))</f>
        <v>15.100000000000001</v>
      </c>
      <c r="V15" s="9"/>
      <c r="Z15" s="9" t="s">
        <v>1179</v>
      </c>
      <c r="AA15" s="19" t="s">
        <v>1178</v>
      </c>
      <c r="AB15" s="23">
        <v>81.05</v>
      </c>
      <c r="AC15" s="24">
        <f>IF(AC14=2,SUM(AC8:AC13),IF(AC14=3,SUM(AC8:AC13)-SMALL(AC8:AC13,1),IF(AC14=4,SUM(AC8:AC13)-SMALL(AC8:AC13,1)-SMALL(AC8:AC13,2))))</f>
        <v>17.149999999999999</v>
      </c>
      <c r="AD15" s="24">
        <f>IF(AD14=2,SUM(AD8:AD13),IF(AD14=3,SUM(AD8:AD13)-SMALL(AD8:AD13,1),IF(AD14=4,SUM(AD8:AD13)-SMALL(AD8:AD13,1)-SMALL(AD8:AD13,2))))</f>
        <v>18.25</v>
      </c>
      <c r="AE15" s="24">
        <f>IF(AE14=2,SUM(AE8:AE13),IF(AE14=3,SUM(AE8:AE13)-SMALL(AE8:AE13,1),IF(AE14=4,SUM(AE8:AE13)-SMALL(AE8:AE13,1)-SMALL(AE8:AE13,2))))</f>
        <v>14.9</v>
      </c>
      <c r="AF15" s="24">
        <f>IF(AF14=2,SUM(AF8:AF13),IF(AF14=3,SUM(AF8:AF13)-SMALL(AF8:AF13,1),IF(AF14=4,SUM(AF8:AF13)-SMALL(AF8:AF13,1)-SMALL(AF8:AF13,2))))</f>
        <v>15.1</v>
      </c>
      <c r="AG15" s="9"/>
    </row>
    <row r="16" spans="1:82" x14ac:dyDescent="0.25">
      <c r="A16" s="175"/>
      <c r="B16" s="175"/>
      <c r="C16" s="175"/>
      <c r="D16" s="175"/>
      <c r="E16" s="175"/>
      <c r="F16" s="175"/>
      <c r="N16" s="47" t="s">
        <v>13</v>
      </c>
      <c r="O16" s="51" t="s">
        <v>5</v>
      </c>
      <c r="P16" s="52" t="s">
        <v>11</v>
      </c>
      <c r="Q16" t="s">
        <v>1181</v>
      </c>
    </row>
    <row r="17" spans="1:16" x14ac:dyDescent="0.25">
      <c r="A17" s="133"/>
      <c r="B17" s="133"/>
      <c r="C17" s="133"/>
      <c r="D17" s="133"/>
      <c r="E17" s="133"/>
      <c r="F17" s="133"/>
      <c r="N17" s="53" t="s">
        <v>260</v>
      </c>
      <c r="O17" s="55">
        <f t="shared" ref="O17" si="15">F14</f>
        <v>62.6</v>
      </c>
      <c r="P17" s="48">
        <f>SUMPRODUCT((O$17:O$18&gt;O17)/COUNTIF(O$17:O$18,O$17:O$18&amp;""))+1</f>
        <v>1</v>
      </c>
    </row>
    <row r="18" spans="1:16" x14ac:dyDescent="0.25">
      <c r="A18" s="121"/>
      <c r="B18" s="231"/>
      <c r="C18" s="132"/>
      <c r="D18" s="82"/>
      <c r="E18" s="82"/>
      <c r="F18" s="82"/>
      <c r="N18" s="53" t="s">
        <v>103</v>
      </c>
      <c r="O18" s="55">
        <f>Q14</f>
        <v>50.85</v>
      </c>
      <c r="P18" s="48">
        <f>SUMPRODUCT((O$17:O$18&gt;O18)/COUNTIF(O$17:O$18,O$17:O$18&amp;""))+1</f>
        <v>2</v>
      </c>
    </row>
    <row r="19" spans="1:16" x14ac:dyDescent="0.25">
      <c r="A19" s="121"/>
      <c r="B19" s="231"/>
      <c r="C19" s="132"/>
      <c r="D19" s="82"/>
      <c r="E19" s="82"/>
      <c r="F19" s="82"/>
      <c r="N19" s="179" t="s">
        <v>104</v>
      </c>
      <c r="O19" s="178">
        <f>AB14</f>
        <v>65.400000000000006</v>
      </c>
      <c r="P19" s="180">
        <f>SUMPRODUCT((O$17:O$18&gt;O19)/COUNTIF(O$17:O$18,O$17:O$18&amp;""))+1</f>
        <v>1</v>
      </c>
    </row>
    <row r="20" spans="1:16" x14ac:dyDescent="0.25">
      <c r="A20" s="121"/>
      <c r="B20" s="231"/>
      <c r="C20" s="132"/>
      <c r="D20" s="82"/>
      <c r="E20" s="82"/>
      <c r="F20" s="82"/>
    </row>
    <row r="21" spans="1:16" x14ac:dyDescent="0.25">
      <c r="A21" s="121"/>
      <c r="B21" s="231"/>
      <c r="C21" s="132"/>
      <c r="D21" s="75"/>
      <c r="E21" s="75"/>
      <c r="F21" s="82"/>
      <c r="N21" t="s">
        <v>1186</v>
      </c>
    </row>
    <row r="22" spans="1:16" x14ac:dyDescent="0.25">
      <c r="A22" s="121"/>
      <c r="B22" s="231"/>
      <c r="C22" s="132"/>
      <c r="D22" s="75"/>
      <c r="E22" s="75"/>
      <c r="F22" s="82"/>
      <c r="N22" t="s">
        <v>104</v>
      </c>
      <c r="O22" t="s">
        <v>1179</v>
      </c>
    </row>
    <row r="23" spans="1:16" x14ac:dyDescent="0.25">
      <c r="A23" s="121"/>
      <c r="B23" s="231"/>
      <c r="C23" s="132"/>
      <c r="D23" s="75"/>
      <c r="E23" s="75"/>
      <c r="F23" s="82"/>
      <c r="N23" t="s">
        <v>260</v>
      </c>
      <c r="O23" t="s">
        <v>1187</v>
      </c>
    </row>
    <row r="24" spans="1:16" x14ac:dyDescent="0.25">
      <c r="A24" s="127"/>
      <c r="B24" s="127"/>
      <c r="C24" s="99"/>
      <c r="D24" s="71"/>
      <c r="E24" s="71"/>
      <c r="F24" s="124"/>
      <c r="N24" t="s">
        <v>1188</v>
      </c>
      <c r="O24" t="s">
        <v>1182</v>
      </c>
    </row>
  </sheetData>
  <mergeCells count="6">
    <mergeCell ref="A1:AB1"/>
    <mergeCell ref="A2:AB2"/>
    <mergeCell ref="L4:O4"/>
    <mergeCell ref="A6:F6"/>
    <mergeCell ref="L6:Q6"/>
    <mergeCell ref="W6:AB6"/>
  </mergeCells>
  <phoneticPr fontId="20" type="noConversion"/>
  <conditionalFormatting sqref="P18:P19">
    <cfRule type="cellIs" dxfId="455" priority="10" operator="equal">
      <formula>3</formula>
    </cfRule>
    <cfRule type="cellIs" dxfId="454" priority="11" operator="equal">
      <formula>2</formula>
    </cfRule>
    <cfRule type="cellIs" dxfId="453" priority="12" operator="equal">
      <formula>1</formula>
    </cfRule>
  </conditionalFormatting>
  <conditionalFormatting sqref="P17">
    <cfRule type="cellIs" dxfId="452" priority="7" operator="equal">
      <formula>3</formula>
    </cfRule>
    <cfRule type="cellIs" dxfId="451" priority="8" operator="equal">
      <formula>2</formula>
    </cfRule>
    <cfRule type="cellIs" dxfId="450" priority="9" operator="equal">
      <formula>1</formula>
    </cfRule>
  </conditionalFormatting>
  <conditionalFormatting sqref="P19">
    <cfRule type="cellIs" dxfId="449" priority="1" operator="equal">
      <formula>3</formula>
    </cfRule>
    <cfRule type="cellIs" dxfId="448" priority="2" operator="equal">
      <formula>2</formula>
    </cfRule>
    <cfRule type="cellIs" dxfId="447" priority="3" operator="equal">
      <formula>1</formula>
    </cfRule>
  </conditionalFormatting>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Q27"/>
  <sheetViews>
    <sheetView topLeftCell="I1" zoomScale="90" zoomScaleNormal="90" zoomScalePageLayoutView="90" workbookViewId="0">
      <selection activeCell="A7" sqref="A7"/>
    </sheetView>
  </sheetViews>
  <sheetFormatPr defaultColWidth="8.875" defaultRowHeight="15.75" x14ac:dyDescent="0.25"/>
  <cols>
    <col min="1" max="1" width="4.875" customWidth="1"/>
    <col min="2" max="2" width="19.125" customWidth="1"/>
    <col min="3" max="4" width="7.5" bestFit="1" customWidth="1"/>
    <col min="5" max="5" width="7.375" bestFit="1" customWidth="1"/>
    <col min="6" max="6" width="0.5" customWidth="1"/>
    <col min="7" max="7" width="4.625" bestFit="1" customWidth="1"/>
    <col min="8" max="8" width="19.125" customWidth="1"/>
    <col min="9" max="10" width="7.5" bestFit="1" customWidth="1"/>
    <col min="11" max="11" width="7.375" bestFit="1" customWidth="1"/>
    <col min="12" max="12" width="0.5" customWidth="1"/>
    <col min="13" max="13" width="4.625" bestFit="1" customWidth="1"/>
    <col min="14" max="14" width="22.125" customWidth="1"/>
    <col min="15" max="15" width="9.125" customWidth="1"/>
    <col min="16" max="16" width="7.5" bestFit="1" customWidth="1"/>
    <col min="17" max="17" width="7.375" bestFit="1" customWidth="1"/>
    <col min="18" max="18" width="0.375" customWidth="1"/>
    <col min="19" max="19" width="0.5" customWidth="1"/>
    <col min="20" max="20" width="1.875" bestFit="1" customWidth="1"/>
    <col min="21" max="21" width="7.625" customWidth="1"/>
    <col min="22" max="22" width="23" bestFit="1" customWidth="1"/>
    <col min="23" max="23" width="8.625" customWidth="1"/>
    <col min="24" max="24" width="5.375" customWidth="1"/>
    <col min="25" max="25" width="7.5" customWidth="1"/>
    <col min="26" max="26" width="6.125" style="58" customWidth="1"/>
    <col min="27" max="27" width="8.625" style="39" customWidth="1"/>
    <col min="28" max="28" width="6" style="6" customWidth="1"/>
  </cols>
  <sheetData>
    <row r="1" spans="1:69"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176"/>
      <c r="AD1" s="176"/>
      <c r="AE1" s="176"/>
      <c r="AF1" s="176"/>
      <c r="AG1" s="176"/>
      <c r="AH1" s="176"/>
      <c r="AI1" s="176"/>
      <c r="AJ1" s="176"/>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40" customFormat="1" ht="21" customHeight="1" x14ac:dyDescent="0.3">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177"/>
      <c r="AD2" s="177"/>
      <c r="AE2" s="177"/>
      <c r="AF2" s="177"/>
      <c r="AG2" s="177"/>
      <c r="AH2" s="177"/>
      <c r="AI2" s="177"/>
      <c r="AJ2" s="3"/>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2"/>
      <c r="BQ2" s="2"/>
    </row>
    <row r="3" spans="1:69" ht="28.5" customHeight="1" x14ac:dyDescent="0.25">
      <c r="E3" s="4"/>
      <c r="F3" s="4"/>
      <c r="G3" s="4"/>
      <c r="H3" s="4"/>
      <c r="I3" s="4"/>
      <c r="J3" s="1"/>
      <c r="K3" s="1"/>
      <c r="L3" s="1"/>
      <c r="M3" s="1"/>
      <c r="N3" s="1"/>
      <c r="O3" s="1"/>
      <c r="P3" s="1"/>
      <c r="Q3" s="1"/>
      <c r="R3" s="1"/>
      <c r="S3" s="1"/>
      <c r="T3" s="1"/>
      <c r="U3" s="1"/>
      <c r="V3" s="1"/>
      <c r="W3" s="1"/>
      <c r="X3" s="1"/>
      <c r="Y3" s="1"/>
      <c r="Z3" s="56"/>
      <c r="AA3" s="36"/>
      <c r="AB3" s="38"/>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21" x14ac:dyDescent="0.35">
      <c r="E4" s="1"/>
      <c r="F4" s="1"/>
      <c r="G4" s="286" t="s">
        <v>1111</v>
      </c>
      <c r="H4" s="287"/>
      <c r="I4" s="288"/>
      <c r="M4" s="1"/>
      <c r="N4" s="1"/>
      <c r="O4" s="1"/>
      <c r="P4" s="1"/>
      <c r="Q4" s="1"/>
      <c r="R4" s="1"/>
      <c r="S4" s="1"/>
      <c r="T4" s="1"/>
      <c r="U4" s="1"/>
      <c r="V4" s="1"/>
      <c r="W4" s="1"/>
      <c r="X4" s="1"/>
      <c r="Y4" s="1"/>
      <c r="Z4" s="56"/>
      <c r="AA4" s="36"/>
      <c r="AB4" s="38"/>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6" spans="1:69" s="9" customFormat="1" x14ac:dyDescent="0.25">
      <c r="A6" s="172" t="s">
        <v>886</v>
      </c>
      <c r="B6" s="173"/>
      <c r="C6" s="173"/>
      <c r="D6" s="173"/>
      <c r="E6" s="174"/>
      <c r="G6" s="175"/>
      <c r="H6" s="47" t="s">
        <v>13</v>
      </c>
      <c r="I6" s="51" t="s">
        <v>5</v>
      </c>
      <c r="J6" s="52" t="s">
        <v>11</v>
      </c>
      <c r="K6" s="175"/>
      <c r="L6" s="127"/>
      <c r="M6" s="175"/>
      <c r="N6" s="175"/>
      <c r="O6" s="175"/>
      <c r="P6" s="175"/>
      <c r="Q6" s="175"/>
      <c r="U6" s="42" t="s">
        <v>13</v>
      </c>
      <c r="V6" s="43" t="s">
        <v>2</v>
      </c>
      <c r="W6" s="44" t="s">
        <v>6</v>
      </c>
      <c r="X6" s="44" t="s">
        <v>15</v>
      </c>
      <c r="Y6" s="44" t="s">
        <v>7</v>
      </c>
      <c r="Z6" s="57" t="s">
        <v>16</v>
      </c>
      <c r="AA6" s="45" t="s">
        <v>5</v>
      </c>
      <c r="AB6" s="46" t="s">
        <v>17</v>
      </c>
    </row>
    <row r="7" spans="1:69" x14ac:dyDescent="0.25">
      <c r="A7" s="10" t="s">
        <v>1</v>
      </c>
      <c r="B7" s="10" t="s">
        <v>2</v>
      </c>
      <c r="C7" s="10" t="s">
        <v>3</v>
      </c>
      <c r="D7" s="10" t="s">
        <v>4</v>
      </c>
      <c r="E7" s="10" t="s">
        <v>5</v>
      </c>
      <c r="G7" s="133"/>
      <c r="H7" s="53" t="s">
        <v>387</v>
      </c>
      <c r="I7" s="55">
        <f>E14</f>
        <v>65.900000000000006</v>
      </c>
      <c r="J7" s="48">
        <f>SUMPRODUCT((I$7:I$7&gt;I7)/COUNTIF(I$7:I$7,I$7:I$7&amp;""))+1</f>
        <v>1</v>
      </c>
      <c r="K7" s="133"/>
      <c r="L7" s="1"/>
      <c r="M7" s="133"/>
      <c r="N7" s="133"/>
      <c r="O7" s="133"/>
      <c r="P7" s="133"/>
      <c r="Q7" s="133"/>
      <c r="U7" s="41" t="s">
        <v>388</v>
      </c>
      <c r="V7" s="109" t="s">
        <v>400</v>
      </c>
      <c r="W7" s="14">
        <f t="shared" ref="W7:W12" si="0">C8</f>
        <v>7.9</v>
      </c>
      <c r="X7" s="48">
        <f t="shared" ref="X7" si="1">SUMPRODUCT((W$7:W$17&gt;W7)/COUNTIF(W$7:W$17,W$7:W$17&amp;""))+1</f>
        <v>9</v>
      </c>
      <c r="Y7" s="14">
        <f t="shared" ref="Y7:Y12" si="2">D8</f>
        <v>7.9</v>
      </c>
      <c r="Z7" s="48">
        <f t="shared" ref="Z7:AB17" si="3">SUMPRODUCT((Y$7:Y$17&gt;Y7)/COUNTIF(Y$7:Y$17,Y$7:Y$17&amp;""))+1</f>
        <v>7</v>
      </c>
      <c r="AA7" s="37">
        <f>SUM(Table35121314244567[[#This Row],[Floor]],Table35121314244567[[#This Row],[Vault]])</f>
        <v>15.8</v>
      </c>
      <c r="AB7" s="48">
        <f t="shared" si="3"/>
        <v>7</v>
      </c>
    </row>
    <row r="8" spans="1:69" x14ac:dyDescent="0.25">
      <c r="A8" s="219">
        <v>570</v>
      </c>
      <c r="B8" s="109" t="s">
        <v>400</v>
      </c>
      <c r="C8" s="14">
        <v>7.9</v>
      </c>
      <c r="D8" s="14">
        <v>7.9</v>
      </c>
      <c r="E8" s="14">
        <f t="shared" ref="E8:E13" si="4">SUM(C8,D8)</f>
        <v>15.8</v>
      </c>
      <c r="G8" s="121"/>
      <c r="H8" s="132"/>
      <c r="I8" s="82"/>
      <c r="J8" s="82"/>
      <c r="K8" s="82"/>
      <c r="L8" s="1"/>
      <c r="M8" s="121"/>
      <c r="N8" s="132"/>
      <c r="O8" s="82"/>
      <c r="P8" s="82"/>
      <c r="Q8" s="82"/>
      <c r="U8" s="41" t="s">
        <v>388</v>
      </c>
      <c r="V8" s="109" t="s">
        <v>397</v>
      </c>
      <c r="W8" s="14">
        <f t="shared" si="0"/>
        <v>8.25</v>
      </c>
      <c r="X8" s="48">
        <f t="shared" ref="X8" si="5">SUMPRODUCT((W$7:W$17&gt;W8)/COUNTIF(W$7:W$17,W$7:W$17&amp;""))+1</f>
        <v>6</v>
      </c>
      <c r="Y8" s="14">
        <f t="shared" si="2"/>
        <v>8.1999999999999993</v>
      </c>
      <c r="Z8" s="48">
        <f t="shared" si="3"/>
        <v>4</v>
      </c>
      <c r="AA8" s="37">
        <f>SUM(Table35121314244567[[#This Row],[Floor]],Table35121314244567[[#This Row],[Vault]])</f>
        <v>16.45</v>
      </c>
      <c r="AB8" s="48">
        <f t="shared" si="3"/>
        <v>5</v>
      </c>
    </row>
    <row r="9" spans="1:69" x14ac:dyDescent="0.25">
      <c r="A9" s="219">
        <v>571</v>
      </c>
      <c r="B9" s="109" t="s">
        <v>397</v>
      </c>
      <c r="C9" s="14">
        <v>8.25</v>
      </c>
      <c r="D9" s="14">
        <v>8.1999999999999993</v>
      </c>
      <c r="E9" s="14">
        <f t="shared" si="4"/>
        <v>16.45</v>
      </c>
      <c r="G9" s="121"/>
      <c r="H9" s="132"/>
      <c r="I9" s="82"/>
      <c r="J9" s="82"/>
      <c r="K9" s="82"/>
      <c r="L9" s="1"/>
      <c r="M9" s="121"/>
      <c r="N9" s="132"/>
      <c r="O9" s="82"/>
      <c r="P9" s="82"/>
      <c r="Q9" s="82"/>
      <c r="U9" s="41" t="s">
        <v>388</v>
      </c>
      <c r="V9" s="109" t="s">
        <v>396</v>
      </c>
      <c r="W9" s="14">
        <f t="shared" si="0"/>
        <v>8.15</v>
      </c>
      <c r="X9" s="48">
        <f t="shared" ref="X9" si="6">SUMPRODUCT((W$7:W$17&gt;W9)/COUNTIF(W$7:W$17,W$7:W$17&amp;""))+1</f>
        <v>8</v>
      </c>
      <c r="Y9" s="14">
        <f t="shared" si="2"/>
        <v>8.3000000000000007</v>
      </c>
      <c r="Z9" s="48">
        <f t="shared" si="3"/>
        <v>3</v>
      </c>
      <c r="AA9" s="37">
        <f>SUM(Table35121314244567[[#This Row],[Floor]],Table35121314244567[[#This Row],[Vault]])</f>
        <v>16.450000000000003</v>
      </c>
      <c r="AB9" s="48">
        <f t="shared" si="3"/>
        <v>5</v>
      </c>
    </row>
    <row r="10" spans="1:69" x14ac:dyDescent="0.25">
      <c r="A10" s="219">
        <v>572</v>
      </c>
      <c r="B10" s="109" t="s">
        <v>396</v>
      </c>
      <c r="C10" s="14">
        <v>8.15</v>
      </c>
      <c r="D10" s="14">
        <v>8.3000000000000007</v>
      </c>
      <c r="E10" s="14">
        <f t="shared" si="4"/>
        <v>16.450000000000003</v>
      </c>
      <c r="G10" s="121"/>
      <c r="H10" s="132"/>
      <c r="I10" s="82"/>
      <c r="J10" s="82"/>
      <c r="K10" s="82"/>
      <c r="L10" s="1"/>
      <c r="M10" s="121"/>
      <c r="N10" s="132"/>
      <c r="O10" s="82"/>
      <c r="P10" s="82"/>
      <c r="Q10" s="82"/>
      <c r="U10" s="41" t="s">
        <v>388</v>
      </c>
      <c r="V10" s="109" t="s">
        <v>894</v>
      </c>
      <c r="W10" s="14">
        <f t="shared" si="0"/>
        <v>0</v>
      </c>
      <c r="X10" s="48">
        <f t="shared" ref="X10" si="7">SUMPRODUCT((W$7:W$17&gt;W10)/COUNTIF(W$7:W$17,W$7:W$17&amp;""))+1</f>
        <v>11</v>
      </c>
      <c r="Y10" s="14">
        <f t="shared" si="2"/>
        <v>0</v>
      </c>
      <c r="Z10" s="48">
        <f t="shared" si="3"/>
        <v>10</v>
      </c>
      <c r="AA10" s="37">
        <f>SUM(Table35121314244567[[#This Row],[Floor]],Table35121314244567[[#This Row],[Vault]])</f>
        <v>0</v>
      </c>
      <c r="AB10" s="48">
        <f t="shared" si="3"/>
        <v>9</v>
      </c>
    </row>
    <row r="11" spans="1:69" x14ac:dyDescent="0.25">
      <c r="A11" s="219">
        <v>573</v>
      </c>
      <c r="B11" s="109" t="s">
        <v>894</v>
      </c>
      <c r="C11" s="14">
        <v>0</v>
      </c>
      <c r="D11" s="14">
        <v>0</v>
      </c>
      <c r="E11" s="14">
        <f t="shared" si="4"/>
        <v>0</v>
      </c>
      <c r="G11" s="121"/>
      <c r="H11" s="132"/>
      <c r="I11" s="82"/>
      <c r="J11" s="82"/>
      <c r="K11" s="82"/>
      <c r="L11" s="1"/>
      <c r="M11" s="121"/>
      <c r="N11" s="132"/>
      <c r="O11" s="82"/>
      <c r="P11" s="82"/>
      <c r="Q11" s="82"/>
      <c r="U11" s="41" t="s">
        <v>388</v>
      </c>
      <c r="V11" s="116" t="s">
        <v>895</v>
      </c>
      <c r="W11" s="14">
        <f t="shared" si="0"/>
        <v>8.5</v>
      </c>
      <c r="X11" s="48">
        <f t="shared" ref="X11" si="8">SUMPRODUCT((W$7:W$17&gt;W11)/COUNTIF(W$7:W$17,W$7:W$17&amp;""))+1</f>
        <v>2</v>
      </c>
      <c r="Y11" s="14">
        <f t="shared" si="2"/>
        <v>8.4</v>
      </c>
      <c r="Z11" s="48">
        <f t="shared" si="3"/>
        <v>2</v>
      </c>
      <c r="AA11" s="37">
        <f>SUM(Table35121314244567[[#This Row],[Floor]],Table35121314244567[[#This Row],[Vault]])</f>
        <v>16.899999999999999</v>
      </c>
      <c r="AB11" s="48">
        <f t="shared" si="3"/>
        <v>2</v>
      </c>
    </row>
    <row r="12" spans="1:69" x14ac:dyDescent="0.25">
      <c r="A12" s="219">
        <v>574</v>
      </c>
      <c r="B12" s="116" t="s">
        <v>895</v>
      </c>
      <c r="C12" s="14">
        <v>8.5</v>
      </c>
      <c r="D12" s="14">
        <v>8.4</v>
      </c>
      <c r="E12" s="14">
        <f t="shared" si="4"/>
        <v>16.899999999999999</v>
      </c>
      <c r="G12" s="121"/>
      <c r="H12" s="123"/>
      <c r="I12" s="71"/>
      <c r="J12" s="71"/>
      <c r="K12" s="82"/>
      <c r="L12" s="1"/>
      <c r="M12" s="121"/>
      <c r="N12" s="132"/>
      <c r="O12" s="82"/>
      <c r="P12" s="82"/>
      <c r="Q12" s="82"/>
      <c r="U12" s="41" t="s">
        <v>388</v>
      </c>
      <c r="V12" s="116" t="s">
        <v>896</v>
      </c>
      <c r="W12" s="14">
        <f t="shared" si="0"/>
        <v>8.1999999999999993</v>
      </c>
      <c r="X12" s="48">
        <f t="shared" ref="X12" si="9">SUMPRODUCT((W$7:W$17&gt;W12)/COUNTIF(W$7:W$17,W$7:W$17&amp;""))+1</f>
        <v>7</v>
      </c>
      <c r="Y12" s="14">
        <f t="shared" si="2"/>
        <v>7.6</v>
      </c>
      <c r="Z12" s="48">
        <f t="shared" si="3"/>
        <v>9</v>
      </c>
      <c r="AA12" s="37">
        <f>SUM(Table35121314244567[[#This Row],[Floor]],Table35121314244567[[#This Row],[Vault]])</f>
        <v>15.799999999999999</v>
      </c>
      <c r="AB12" s="48">
        <f t="shared" si="3"/>
        <v>7</v>
      </c>
    </row>
    <row r="13" spans="1:69" ht="16.5" thickBot="1" x14ac:dyDescent="0.3">
      <c r="A13" s="219">
        <v>575</v>
      </c>
      <c r="B13" s="116" t="s">
        <v>896</v>
      </c>
      <c r="C13" s="14">
        <v>8.1999999999999993</v>
      </c>
      <c r="D13" s="14">
        <v>7.6</v>
      </c>
      <c r="E13" s="18">
        <f t="shared" si="4"/>
        <v>15.799999999999999</v>
      </c>
      <c r="F13" s="9"/>
      <c r="G13" s="121"/>
      <c r="H13" s="142"/>
      <c r="I13" s="1"/>
      <c r="J13" s="123"/>
      <c r="K13" s="75"/>
      <c r="L13" s="127"/>
      <c r="M13" s="121"/>
      <c r="N13" s="132"/>
      <c r="O13" s="82"/>
      <c r="P13" s="82"/>
      <c r="Q13" s="75"/>
      <c r="U13" s="41" t="s">
        <v>626</v>
      </c>
      <c r="V13" s="130" t="s">
        <v>300</v>
      </c>
      <c r="W13" s="15">
        <f>'INT 13&amp;U MX'!D8</f>
        <v>8.6999999999999993</v>
      </c>
      <c r="X13" s="48">
        <f t="shared" ref="X13" si="10">SUMPRODUCT((W$7:W$17&gt;W13)/COUNTIF(W$7:W$17,W$7:W$17&amp;""))+1</f>
        <v>1</v>
      </c>
      <c r="Y13" s="15">
        <f>'INT 13&amp;U MX'!E8</f>
        <v>8.1</v>
      </c>
      <c r="Z13" s="48">
        <f t="shared" si="3"/>
        <v>5</v>
      </c>
      <c r="AA13" s="37">
        <f>SUM(Table35121314244567[[#This Row],[Floor]],Table35121314244567[[#This Row],[Vault]])</f>
        <v>16.799999999999997</v>
      </c>
      <c r="AB13" s="48">
        <f t="shared" si="3"/>
        <v>3</v>
      </c>
    </row>
    <row r="14" spans="1:69" ht="16.5" thickBot="1" x14ac:dyDescent="0.3">
      <c r="B14" s="33" t="s">
        <v>10</v>
      </c>
      <c r="C14" s="20">
        <f>SUM(C8:C13)-SMALL(C8:C13,1)-SMALL(C8:C13,2)</f>
        <v>33.1</v>
      </c>
      <c r="D14" s="20">
        <f>SUM(D8:D13)-SMALL(D8:D13,1)-SMALL(D8:D13,2)</f>
        <v>32.800000000000004</v>
      </c>
      <c r="E14" s="21">
        <f>SUM(C14:D14)</f>
        <v>65.900000000000006</v>
      </c>
      <c r="F14" s="9"/>
      <c r="G14" s="1"/>
      <c r="K14" s="124"/>
      <c r="L14" s="127"/>
      <c r="M14" s="1"/>
      <c r="N14" s="123"/>
      <c r="O14" s="71"/>
      <c r="P14" s="71"/>
      <c r="Q14" s="124"/>
      <c r="U14" s="41" t="s">
        <v>626</v>
      </c>
      <c r="V14" s="130" t="s">
        <v>299</v>
      </c>
      <c r="W14" s="15">
        <f>'INT 13&amp;U MX'!D9</f>
        <v>8.4499999999999993</v>
      </c>
      <c r="X14" s="48">
        <f t="shared" ref="X14" si="11">SUMPRODUCT((W$7:W$17&gt;W14)/COUNTIF(W$7:W$17,W$7:W$17&amp;""))+1</f>
        <v>3</v>
      </c>
      <c r="Y14" s="15">
        <f>'INT 13&amp;U MX'!E9</f>
        <v>9.1999999999999993</v>
      </c>
      <c r="Z14" s="48">
        <f t="shared" si="3"/>
        <v>1</v>
      </c>
      <c r="AA14" s="37">
        <f>SUM(Table35121314244567[[#This Row],[Floor]],Table35121314244567[[#This Row],[Vault]])</f>
        <v>17.649999999999999</v>
      </c>
      <c r="AB14" s="48">
        <f t="shared" si="3"/>
        <v>1</v>
      </c>
    </row>
    <row r="15" spans="1:69" x14ac:dyDescent="0.25">
      <c r="B15" s="110" t="s">
        <v>107</v>
      </c>
      <c r="D15" s="33"/>
      <c r="E15" s="34"/>
      <c r="G15" s="1"/>
      <c r="H15" s="175"/>
      <c r="I15" s="175"/>
      <c r="J15" s="175"/>
      <c r="K15" s="137"/>
      <c r="L15" s="1"/>
      <c r="M15" s="1"/>
      <c r="N15" s="142"/>
      <c r="O15" s="1"/>
      <c r="P15" s="123"/>
      <c r="Q15" s="137"/>
      <c r="U15" s="41" t="s">
        <v>626</v>
      </c>
      <c r="V15" s="155" t="s">
        <v>285</v>
      </c>
      <c r="W15" s="15">
        <f>'INT 13&amp;U MX'!D10</f>
        <v>8.3000000000000007</v>
      </c>
      <c r="X15" s="48">
        <f t="shared" ref="X15" si="12">SUMPRODUCT((W$7:W$17&gt;W15)/COUNTIF(W$7:W$17,W$7:W$17&amp;""))+1</f>
        <v>5</v>
      </c>
      <c r="Y15" s="15">
        <f>'INT 13&amp;U MX'!E10</f>
        <v>7.7</v>
      </c>
      <c r="Z15" s="48">
        <f t="shared" si="3"/>
        <v>8</v>
      </c>
      <c r="AA15" s="37">
        <f>SUM(Table35121314244567[[#This Row],[Floor]],Table35121314244567[[#This Row],[Vault]])</f>
        <v>16</v>
      </c>
      <c r="AB15" s="48">
        <f t="shared" si="3"/>
        <v>6</v>
      </c>
    </row>
    <row r="16" spans="1:69" x14ac:dyDescent="0.25">
      <c r="H16" s="92"/>
      <c r="I16" s="92"/>
      <c r="J16" s="92"/>
      <c r="Q16" s="49"/>
      <c r="R16" s="49"/>
      <c r="S16" s="49"/>
      <c r="T16" s="49"/>
      <c r="U16" s="17" t="s">
        <v>757</v>
      </c>
      <c r="V16" s="130" t="s">
        <v>758</v>
      </c>
      <c r="W16" s="15">
        <f>'INT 13&amp;U MX'!O8</f>
        <v>7.15</v>
      </c>
      <c r="X16" s="48">
        <f t="shared" ref="X16" si="13">SUMPRODUCT((W$7:W$17&gt;W16)/COUNTIF(W$7:W$17,W$7:W$17&amp;""))+1</f>
        <v>10</v>
      </c>
      <c r="Y16" s="15">
        <f>'INT 13&amp;U MX'!P8</f>
        <v>8</v>
      </c>
      <c r="Z16" s="48">
        <f t="shared" si="3"/>
        <v>6</v>
      </c>
      <c r="AA16" s="37">
        <f>SUM(Table35121314244567[[#This Row],[Floor]],Table35121314244567[[#This Row],[Vault]])</f>
        <v>15.15</v>
      </c>
      <c r="AB16" s="48">
        <f t="shared" si="3"/>
        <v>8</v>
      </c>
    </row>
    <row r="17" spans="1:28" x14ac:dyDescent="0.25">
      <c r="A17" s="175"/>
      <c r="B17" s="175"/>
      <c r="C17" s="175"/>
      <c r="D17" s="175"/>
      <c r="E17" s="175"/>
      <c r="F17" s="127"/>
      <c r="G17" s="175"/>
      <c r="H17" s="129"/>
      <c r="I17" s="75"/>
      <c r="J17" s="75"/>
      <c r="K17" s="175"/>
      <c r="U17" s="17" t="s">
        <v>757</v>
      </c>
      <c r="V17" s="155" t="s">
        <v>759</v>
      </c>
      <c r="W17" s="18">
        <f>'INT 13&amp;U MX'!O9</f>
        <v>8.4</v>
      </c>
      <c r="X17" s="48">
        <f t="shared" ref="X17" si="14">SUMPRODUCT((W$7:W$17&gt;W17)/COUNTIF(W$7:W$17,W$7:W$17&amp;""))+1</f>
        <v>4</v>
      </c>
      <c r="Y17" s="18">
        <f>'INT 13&amp;U MX'!P9</f>
        <v>8.3000000000000007</v>
      </c>
      <c r="Z17" s="48">
        <f t="shared" si="3"/>
        <v>3</v>
      </c>
      <c r="AA17" s="37">
        <f>SUM(Table35121314244567[[#This Row],[Floor]],Table35121314244567[[#This Row],[Vault]])</f>
        <v>16.700000000000003</v>
      </c>
      <c r="AB17" s="48">
        <f t="shared" si="3"/>
        <v>4</v>
      </c>
    </row>
    <row r="18" spans="1:28" x14ac:dyDescent="0.25">
      <c r="A18" s="92"/>
      <c r="B18" s="92"/>
      <c r="C18" s="92"/>
      <c r="D18" s="92"/>
      <c r="E18" s="92"/>
      <c r="F18" s="127"/>
      <c r="G18" s="92"/>
      <c r="H18" s="127"/>
      <c r="I18" s="127"/>
      <c r="J18" s="127"/>
      <c r="K18" s="92"/>
      <c r="Z18"/>
      <c r="AA18"/>
      <c r="AB18"/>
    </row>
    <row r="19" spans="1:28" x14ac:dyDescent="0.25">
      <c r="A19" s="95"/>
      <c r="B19" s="129"/>
      <c r="C19" s="75"/>
      <c r="D19" s="75"/>
      <c r="E19" s="75"/>
      <c r="F19" s="127"/>
      <c r="G19" s="95"/>
      <c r="H19" s="127"/>
      <c r="I19" s="127"/>
      <c r="J19" s="127"/>
      <c r="K19" s="75"/>
      <c r="Z19"/>
      <c r="AA19"/>
      <c r="AB19"/>
    </row>
    <row r="20" spans="1:28" x14ac:dyDescent="0.25">
      <c r="A20" s="127"/>
      <c r="B20" s="127"/>
      <c r="C20" s="127"/>
      <c r="D20" s="127"/>
      <c r="E20" s="127"/>
      <c r="F20" s="127"/>
      <c r="G20" s="127"/>
      <c r="H20" s="127"/>
      <c r="I20" s="127"/>
      <c r="J20" s="127"/>
      <c r="K20" s="127"/>
      <c r="Z20"/>
      <c r="AA20"/>
      <c r="AB20"/>
    </row>
    <row r="21" spans="1:28" x14ac:dyDescent="0.25">
      <c r="A21" s="175"/>
      <c r="B21" s="175"/>
      <c r="C21" s="175"/>
      <c r="D21" s="175"/>
      <c r="E21" s="175"/>
      <c r="F21" s="127"/>
      <c r="G21" s="127"/>
      <c r="H21" s="127"/>
      <c r="I21" s="127"/>
      <c r="J21" s="127"/>
      <c r="K21" s="127"/>
      <c r="Z21"/>
      <c r="AA21"/>
      <c r="AB21"/>
    </row>
    <row r="22" spans="1:28" x14ac:dyDescent="0.25">
      <c r="A22" s="92"/>
      <c r="B22" s="92"/>
      <c r="C22" s="92"/>
      <c r="D22" s="92"/>
      <c r="E22" s="92"/>
      <c r="F22" s="127"/>
      <c r="G22" s="127"/>
      <c r="K22" s="127"/>
    </row>
    <row r="23" spans="1:28" x14ac:dyDescent="0.25">
      <c r="A23" s="186"/>
      <c r="B23" s="129"/>
      <c r="C23" s="75"/>
      <c r="D23" s="75"/>
      <c r="E23" s="75"/>
      <c r="F23" s="127"/>
      <c r="G23" s="127"/>
      <c r="K23" s="127"/>
    </row>
    <row r="27" spans="1:28" x14ac:dyDescent="0.25">
      <c r="B27" s="9"/>
    </row>
  </sheetData>
  <mergeCells count="3">
    <mergeCell ref="A1:AB1"/>
    <mergeCell ref="A2:AB2"/>
    <mergeCell ref="G4:I4"/>
  </mergeCells>
  <phoneticPr fontId="20" type="noConversion"/>
  <conditionalFormatting sqref="J7">
    <cfRule type="cellIs" dxfId="443" priority="25" operator="equal">
      <formula>3</formula>
    </cfRule>
    <cfRule type="cellIs" dxfId="442" priority="26" operator="equal">
      <formula>2</formula>
    </cfRule>
    <cfRule type="cellIs" dxfId="441" priority="27" operator="equal">
      <formula>1</formula>
    </cfRule>
  </conditionalFormatting>
  <conditionalFormatting sqref="AB7:AB17">
    <cfRule type="cellIs" dxfId="440" priority="19" operator="equal">
      <formula>3</formula>
    </cfRule>
    <cfRule type="cellIs" dxfId="439" priority="20" operator="equal">
      <formula>2</formula>
    </cfRule>
    <cfRule type="cellIs" dxfId="438" priority="21" operator="equal">
      <formula>1</formula>
    </cfRule>
  </conditionalFormatting>
  <conditionalFormatting sqref="Z7:Z17">
    <cfRule type="cellIs" dxfId="437" priority="4" operator="equal">
      <formula>3</formula>
    </cfRule>
    <cfRule type="cellIs" dxfId="436" priority="5" operator="equal">
      <formula>2</formula>
    </cfRule>
    <cfRule type="cellIs" dxfId="435" priority="6" operator="equal">
      <formula>1</formula>
    </cfRule>
  </conditionalFormatting>
  <conditionalFormatting sqref="X7:X17">
    <cfRule type="cellIs" dxfId="434" priority="1" operator="equal">
      <formula>3</formula>
    </cfRule>
    <cfRule type="cellIs" dxfId="433" priority="2" operator="equal">
      <formula>2</formula>
    </cfRule>
    <cfRule type="cellIs" dxfId="432" priority="3"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133"/>
  <sheetViews>
    <sheetView topLeftCell="A47" zoomScale="90" zoomScaleNormal="90" zoomScalePageLayoutView="90" workbookViewId="0">
      <selection activeCell="AB55" sqref="AB55"/>
    </sheetView>
  </sheetViews>
  <sheetFormatPr defaultColWidth="8.875" defaultRowHeight="15.75" x14ac:dyDescent="0.25"/>
  <cols>
    <col min="1" max="1" width="4.875" customWidth="1"/>
    <col min="2" max="2" width="19.125" customWidth="1"/>
    <col min="3" max="4" width="7.5" bestFit="1" customWidth="1"/>
    <col min="5" max="5" width="7.375" bestFit="1" customWidth="1"/>
    <col min="6" max="6" width="0.5" customWidth="1"/>
    <col min="7" max="7" width="4.625" bestFit="1" customWidth="1"/>
    <col min="8" max="8" width="22" customWidth="1"/>
    <col min="9" max="10" width="7.5" bestFit="1" customWidth="1"/>
    <col min="11" max="11" width="7.375" bestFit="1" customWidth="1"/>
    <col min="12" max="12" width="0.5" customWidth="1"/>
    <col min="13" max="13" width="4.625" bestFit="1" customWidth="1"/>
    <col min="14" max="14" width="22" customWidth="1"/>
    <col min="15" max="16" width="7.5" customWidth="1"/>
    <col min="17" max="17" width="7.375" bestFit="1" customWidth="1"/>
    <col min="18" max="18" width="0.375" customWidth="1"/>
    <col min="19" max="19" width="0.5" customWidth="1"/>
    <col min="20" max="20" width="1.875" bestFit="1" customWidth="1"/>
    <col min="21" max="21" width="8" customWidth="1"/>
    <col min="22" max="22" width="20.875" bestFit="1" customWidth="1"/>
    <col min="23" max="23" width="6.375" customWidth="1"/>
    <col min="24" max="24" width="5" style="61" customWidth="1"/>
    <col min="25" max="25" width="9.375" customWidth="1"/>
    <col min="26" max="26" width="4.5" style="65" customWidth="1"/>
    <col min="27" max="27" width="9.375" style="47" customWidth="1"/>
    <col min="28" max="28" width="5.5" style="68" customWidth="1"/>
  </cols>
  <sheetData>
    <row r="1" spans="1:61"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1" s="40"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2"/>
      <c r="BI2" s="2"/>
    </row>
    <row r="3" spans="1:61" ht="23.25" x14ac:dyDescent="0.25">
      <c r="E3" s="4"/>
      <c r="F3" s="4"/>
      <c r="G3" s="4"/>
      <c r="H3" s="4"/>
      <c r="I3" s="4"/>
      <c r="J3" s="1"/>
      <c r="K3" s="1"/>
      <c r="L3" s="1"/>
      <c r="M3" s="1"/>
      <c r="N3" s="1"/>
      <c r="O3" s="1"/>
      <c r="P3" s="1"/>
      <c r="Q3" s="1"/>
      <c r="R3" s="1"/>
      <c r="S3" s="1"/>
      <c r="T3" s="1"/>
      <c r="U3" s="1"/>
      <c r="V3" s="1"/>
      <c r="W3" s="1"/>
      <c r="X3" s="59"/>
      <c r="Y3" s="1"/>
      <c r="Z3" s="63"/>
      <c r="AA3" s="66"/>
      <c r="AB3" s="67"/>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21" x14ac:dyDescent="0.35">
      <c r="E4" s="1"/>
      <c r="F4" s="1"/>
      <c r="G4" s="289" t="s">
        <v>1112</v>
      </c>
      <c r="H4" s="290"/>
      <c r="I4" s="291"/>
      <c r="M4" s="1"/>
      <c r="N4" s="1"/>
      <c r="O4" s="1"/>
      <c r="P4" s="1"/>
      <c r="Q4" s="1"/>
      <c r="R4" s="1"/>
      <c r="S4" s="1"/>
      <c r="T4" s="1"/>
      <c r="U4" s="1"/>
      <c r="V4" s="1"/>
      <c r="W4" s="1"/>
      <c r="X4" s="59"/>
      <c r="Y4" s="1"/>
      <c r="Z4" s="63"/>
      <c r="AA4" s="66"/>
      <c r="AB4" s="67"/>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6" spans="1:61" s="9" customFormat="1" x14ac:dyDescent="0.25">
      <c r="A6" s="266" t="s">
        <v>106</v>
      </c>
      <c r="B6" s="267"/>
      <c r="C6" s="267"/>
      <c r="D6" s="267"/>
      <c r="E6" s="268"/>
      <c r="G6" s="266" t="s">
        <v>463</v>
      </c>
      <c r="H6" s="267"/>
      <c r="I6" s="267"/>
      <c r="J6" s="267"/>
      <c r="K6" s="268"/>
      <c r="M6" s="266" t="s">
        <v>556</v>
      </c>
      <c r="N6" s="267"/>
      <c r="O6" s="267"/>
      <c r="P6" s="267"/>
      <c r="Q6" s="268"/>
      <c r="U6" s="44" t="s">
        <v>67</v>
      </c>
      <c r="V6" s="44" t="s">
        <v>68</v>
      </c>
      <c r="W6" s="44" t="s">
        <v>69</v>
      </c>
      <c r="X6" s="60" t="s">
        <v>70</v>
      </c>
      <c r="Y6" s="44" t="s">
        <v>71</v>
      </c>
      <c r="Z6" s="64" t="s">
        <v>72</v>
      </c>
      <c r="AA6" s="44" t="s">
        <v>73</v>
      </c>
      <c r="AB6" s="60" t="s">
        <v>74</v>
      </c>
    </row>
    <row r="7" spans="1:61" x14ac:dyDescent="0.25">
      <c r="A7" s="10" t="s">
        <v>1</v>
      </c>
      <c r="B7" s="10" t="s">
        <v>2</v>
      </c>
      <c r="C7" s="10" t="s">
        <v>3</v>
      </c>
      <c r="D7" s="10" t="s">
        <v>4</v>
      </c>
      <c r="E7" s="10" t="s">
        <v>5</v>
      </c>
      <c r="G7" s="10" t="s">
        <v>1</v>
      </c>
      <c r="H7" s="10" t="s">
        <v>2</v>
      </c>
      <c r="I7" s="10" t="s">
        <v>3</v>
      </c>
      <c r="J7" s="10" t="s">
        <v>4</v>
      </c>
      <c r="K7" s="10" t="s">
        <v>5</v>
      </c>
      <c r="M7" s="10" t="s">
        <v>1</v>
      </c>
      <c r="N7" s="10" t="s">
        <v>2</v>
      </c>
      <c r="O7" s="10" t="s">
        <v>3</v>
      </c>
      <c r="P7" s="10" t="s">
        <v>4</v>
      </c>
      <c r="Q7" s="10" t="s">
        <v>5</v>
      </c>
      <c r="U7" s="17" t="s">
        <v>110</v>
      </c>
      <c r="V7" s="109" t="s">
        <v>126</v>
      </c>
      <c r="W7" s="15">
        <f t="shared" ref="W7:W10" si="0">C8</f>
        <v>8.35</v>
      </c>
      <c r="X7" s="48">
        <f t="shared" ref="X7:AB70" si="1">SUMPRODUCT((W$7:W$73&gt;W7)/COUNTIF(W$7:W$73,W$7:W$73&amp;""))+1</f>
        <v>17.000000000000004</v>
      </c>
      <c r="Y7" s="15">
        <f>D8</f>
        <v>7.3</v>
      </c>
      <c r="Z7" s="48">
        <f t="shared" si="1"/>
        <v>19.999999999999986</v>
      </c>
      <c r="AA7" s="77">
        <f>SUM(Table35155053518[[#This Row],[Floor4]],Table35155053518[[#This Row],[Vault6]])</f>
        <v>15.649999999999999</v>
      </c>
      <c r="AB7" s="48">
        <f t="shared" si="1"/>
        <v>29.999999999999989</v>
      </c>
    </row>
    <row r="8" spans="1:61" x14ac:dyDescent="0.25">
      <c r="A8" s="219">
        <v>580</v>
      </c>
      <c r="B8" s="109" t="s">
        <v>126</v>
      </c>
      <c r="C8" s="14">
        <v>8.35</v>
      </c>
      <c r="D8" s="14">
        <v>7.3</v>
      </c>
      <c r="E8" s="14">
        <f t="shared" ref="E8:E13" si="2">SUM(C8,D8)</f>
        <v>15.649999999999999</v>
      </c>
      <c r="G8" s="219">
        <v>586</v>
      </c>
      <c r="H8" s="109" t="s">
        <v>142</v>
      </c>
      <c r="I8" s="14">
        <v>8.5500000000000007</v>
      </c>
      <c r="J8" s="14">
        <v>8.3000000000000007</v>
      </c>
      <c r="K8" s="14">
        <f t="shared" ref="K8:K13" si="3">SUM(I8,J8)</f>
        <v>16.850000000000001</v>
      </c>
      <c r="M8" s="219">
        <v>592</v>
      </c>
      <c r="N8" s="109" t="s">
        <v>185</v>
      </c>
      <c r="O8" s="14">
        <v>9.0500000000000007</v>
      </c>
      <c r="P8" s="14">
        <v>7.6</v>
      </c>
      <c r="Q8" s="14">
        <f t="shared" ref="Q8:Q13" si="4">SUM(O8,P8)</f>
        <v>16.649999999999999</v>
      </c>
      <c r="U8" s="17" t="s">
        <v>110</v>
      </c>
      <c r="V8" s="109" t="s">
        <v>488</v>
      </c>
      <c r="W8" s="15">
        <f t="shared" si="0"/>
        <v>8.4499999999999993</v>
      </c>
      <c r="X8" s="48">
        <f t="shared" si="1"/>
        <v>15.000000000000002</v>
      </c>
      <c r="Y8" s="15">
        <f>D9</f>
        <v>8</v>
      </c>
      <c r="Z8" s="48">
        <f t="shared" si="1"/>
        <v>12.999999999999996</v>
      </c>
      <c r="AA8" s="77">
        <f>SUM(Table35155053518[[#This Row],[Floor4]],Table35155053518[[#This Row],[Vault6]])</f>
        <v>16.45</v>
      </c>
      <c r="AB8" s="48">
        <f t="shared" si="1"/>
        <v>18</v>
      </c>
    </row>
    <row r="9" spans="1:61" x14ac:dyDescent="0.25">
      <c r="A9" s="219">
        <v>581</v>
      </c>
      <c r="B9" s="109" t="s">
        <v>488</v>
      </c>
      <c r="C9" s="14">
        <v>8.4499999999999993</v>
      </c>
      <c r="D9" s="14">
        <v>8</v>
      </c>
      <c r="E9" s="14">
        <f t="shared" si="2"/>
        <v>16.45</v>
      </c>
      <c r="G9" s="219">
        <v>587</v>
      </c>
      <c r="H9" s="109" t="s">
        <v>130</v>
      </c>
      <c r="I9" s="14">
        <v>8.6</v>
      </c>
      <c r="J9" s="14">
        <v>8.5</v>
      </c>
      <c r="K9" s="14">
        <f t="shared" si="3"/>
        <v>17.100000000000001</v>
      </c>
      <c r="M9" s="219">
        <v>593</v>
      </c>
      <c r="N9" s="109" t="s">
        <v>187</v>
      </c>
      <c r="O9" s="14">
        <v>8.25</v>
      </c>
      <c r="P9" s="14">
        <v>7.6</v>
      </c>
      <c r="Q9" s="14">
        <f t="shared" si="4"/>
        <v>15.85</v>
      </c>
      <c r="U9" s="17" t="s">
        <v>110</v>
      </c>
      <c r="V9" s="109" t="s">
        <v>489</v>
      </c>
      <c r="W9" s="15">
        <f t="shared" si="0"/>
        <v>7.6</v>
      </c>
      <c r="X9" s="48">
        <f t="shared" si="1"/>
        <v>25.999999999999996</v>
      </c>
      <c r="Y9" s="15">
        <f>D10</f>
        <v>7</v>
      </c>
      <c r="Z9" s="48">
        <f t="shared" si="1"/>
        <v>22.999999999999982</v>
      </c>
      <c r="AA9" s="77">
        <f>SUM(Table35155053518[[#This Row],[Floor4]],Table35155053518[[#This Row],[Vault6]])</f>
        <v>14.6</v>
      </c>
      <c r="AB9" s="48">
        <f t="shared" si="1"/>
        <v>33.999999999999993</v>
      </c>
    </row>
    <row r="10" spans="1:61" x14ac:dyDescent="0.25">
      <c r="A10" s="219">
        <v>582</v>
      </c>
      <c r="B10" s="109" t="s">
        <v>489</v>
      </c>
      <c r="C10" s="14">
        <v>7.6</v>
      </c>
      <c r="D10" s="14">
        <v>7</v>
      </c>
      <c r="E10" s="14">
        <f t="shared" si="2"/>
        <v>14.6</v>
      </c>
      <c r="G10" s="219">
        <v>588</v>
      </c>
      <c r="H10" s="109" t="s">
        <v>131</v>
      </c>
      <c r="I10" s="14">
        <v>8.6999999999999993</v>
      </c>
      <c r="J10" s="14">
        <v>8.1</v>
      </c>
      <c r="K10" s="14">
        <f t="shared" si="3"/>
        <v>16.799999999999997</v>
      </c>
      <c r="M10" s="219">
        <v>594</v>
      </c>
      <c r="N10" s="109" t="s">
        <v>194</v>
      </c>
      <c r="O10" s="14">
        <v>8.5</v>
      </c>
      <c r="P10" s="14">
        <v>8.9</v>
      </c>
      <c r="Q10" s="14">
        <f t="shared" si="4"/>
        <v>17.399999999999999</v>
      </c>
      <c r="U10" s="17" t="s">
        <v>110</v>
      </c>
      <c r="V10" s="109" t="s">
        <v>125</v>
      </c>
      <c r="W10" s="15">
        <f t="shared" si="0"/>
        <v>8</v>
      </c>
      <c r="X10" s="48">
        <f t="shared" si="1"/>
        <v>20.999999999999996</v>
      </c>
      <c r="Y10" s="15">
        <f>D11</f>
        <v>7.9</v>
      </c>
      <c r="Z10" s="48">
        <f t="shared" si="1"/>
        <v>14.999999999999996</v>
      </c>
      <c r="AA10" s="77">
        <f>SUM(Table35155053518[[#This Row],[Floor4]],Table35155053518[[#This Row],[Vault6]])</f>
        <v>15.9</v>
      </c>
      <c r="AB10" s="48">
        <f t="shared" si="1"/>
        <v>24.999999999999996</v>
      </c>
    </row>
    <row r="11" spans="1:61" x14ac:dyDescent="0.25">
      <c r="A11" s="219">
        <v>583</v>
      </c>
      <c r="B11" s="109" t="s">
        <v>125</v>
      </c>
      <c r="C11" s="14">
        <v>8</v>
      </c>
      <c r="D11" s="14">
        <v>7.9</v>
      </c>
      <c r="E11" s="14">
        <f t="shared" si="2"/>
        <v>15.9</v>
      </c>
      <c r="G11" s="219">
        <v>589</v>
      </c>
      <c r="H11" s="109" t="s">
        <v>129</v>
      </c>
      <c r="I11" s="14">
        <v>8.85</v>
      </c>
      <c r="J11" s="14">
        <v>8.1999999999999993</v>
      </c>
      <c r="K11" s="14">
        <f t="shared" si="3"/>
        <v>17.049999999999997</v>
      </c>
      <c r="M11" s="219">
        <v>595</v>
      </c>
      <c r="N11" s="109" t="s">
        <v>558</v>
      </c>
      <c r="O11" s="14">
        <v>7.75</v>
      </c>
      <c r="P11" s="14">
        <v>7.7</v>
      </c>
      <c r="Q11" s="14">
        <f t="shared" si="4"/>
        <v>15.45</v>
      </c>
      <c r="U11" s="17" t="s">
        <v>128</v>
      </c>
      <c r="V11" s="109" t="s">
        <v>142</v>
      </c>
      <c r="W11" s="15">
        <f>I8</f>
        <v>8.5500000000000007</v>
      </c>
      <c r="X11" s="48">
        <f t="shared" si="1"/>
        <v>13.000000000000002</v>
      </c>
      <c r="Y11" s="15">
        <f t="shared" ref="Y11:Y16" si="5">J8</f>
        <v>8.3000000000000007</v>
      </c>
      <c r="Z11" s="48">
        <f t="shared" si="1"/>
        <v>9</v>
      </c>
      <c r="AA11" s="77">
        <f>SUM(Table35155053518[[#This Row],[Floor4]],Table35155053518[[#This Row],[Vault6]])</f>
        <v>16.850000000000001</v>
      </c>
      <c r="AB11" s="48">
        <f t="shared" si="1"/>
        <v>14.000000000000002</v>
      </c>
    </row>
    <row r="12" spans="1:61" x14ac:dyDescent="0.25">
      <c r="A12" s="219">
        <v>584</v>
      </c>
      <c r="B12" s="113"/>
      <c r="C12" s="14">
        <v>0</v>
      </c>
      <c r="D12" s="14">
        <v>0</v>
      </c>
      <c r="E12" s="14">
        <f t="shared" si="2"/>
        <v>0</v>
      </c>
      <c r="G12" s="219">
        <v>590</v>
      </c>
      <c r="H12" s="109" t="s">
        <v>496</v>
      </c>
      <c r="I12" s="14">
        <v>8.6</v>
      </c>
      <c r="J12" s="14">
        <v>7.9</v>
      </c>
      <c r="K12" s="14">
        <f t="shared" si="3"/>
        <v>16.5</v>
      </c>
      <c r="M12" s="219">
        <v>596</v>
      </c>
      <c r="N12" s="116" t="s">
        <v>191</v>
      </c>
      <c r="O12" s="14">
        <v>8.65</v>
      </c>
      <c r="P12" s="14">
        <v>8.6999999999999993</v>
      </c>
      <c r="Q12" s="14">
        <f t="shared" si="4"/>
        <v>17.350000000000001</v>
      </c>
      <c r="U12" s="17" t="s">
        <v>128</v>
      </c>
      <c r="V12" s="109" t="s">
        <v>130</v>
      </c>
      <c r="W12" s="15">
        <f t="shared" ref="W12:W16" si="6">I9</f>
        <v>8.6</v>
      </c>
      <c r="X12" s="48">
        <f t="shared" si="1"/>
        <v>12.000000000000002</v>
      </c>
      <c r="Y12" s="15">
        <f t="shared" si="5"/>
        <v>8.5</v>
      </c>
      <c r="Z12" s="48">
        <f t="shared" si="1"/>
        <v>7.0000000000000009</v>
      </c>
      <c r="AA12" s="77">
        <f>SUM(Table35155053518[[#This Row],[Floor4]],Table35155053518[[#This Row],[Vault6]])</f>
        <v>17.100000000000001</v>
      </c>
      <c r="AB12" s="48">
        <f t="shared" si="1"/>
        <v>11</v>
      </c>
    </row>
    <row r="13" spans="1:61" ht="16.5" thickBot="1" x14ac:dyDescent="0.3">
      <c r="A13" s="219">
        <v>585</v>
      </c>
      <c r="B13" s="113"/>
      <c r="C13" s="14">
        <v>0</v>
      </c>
      <c r="D13" s="14">
        <v>0</v>
      </c>
      <c r="E13" s="18">
        <f t="shared" si="2"/>
        <v>0</v>
      </c>
      <c r="F13" s="9"/>
      <c r="G13" s="219">
        <v>591</v>
      </c>
      <c r="H13" s="116" t="s">
        <v>132</v>
      </c>
      <c r="I13" s="14">
        <v>8.8000000000000007</v>
      </c>
      <c r="J13" s="14">
        <v>8.3000000000000007</v>
      </c>
      <c r="K13" s="18">
        <f t="shared" si="3"/>
        <v>17.100000000000001</v>
      </c>
      <c r="L13" s="9"/>
      <c r="M13" s="219">
        <v>597</v>
      </c>
      <c r="N13" s="116" t="s">
        <v>193</v>
      </c>
      <c r="O13" s="14">
        <v>8.4499999999999993</v>
      </c>
      <c r="P13" s="14">
        <v>9.0500000000000007</v>
      </c>
      <c r="Q13" s="18">
        <f t="shared" si="4"/>
        <v>17.5</v>
      </c>
      <c r="R13" s="9"/>
      <c r="U13" s="17" t="s">
        <v>128</v>
      </c>
      <c r="V13" s="109" t="s">
        <v>131</v>
      </c>
      <c r="W13" s="15">
        <f t="shared" si="6"/>
        <v>8.6999999999999993</v>
      </c>
      <c r="X13" s="48">
        <f t="shared" si="1"/>
        <v>10</v>
      </c>
      <c r="Y13" s="15">
        <f t="shared" si="5"/>
        <v>8.1</v>
      </c>
      <c r="Z13" s="48">
        <f t="shared" si="1"/>
        <v>10.999999999999995</v>
      </c>
      <c r="AA13" s="77">
        <f>SUM(Table35155053518[[#This Row],[Floor4]],Table35155053518[[#This Row],[Vault6]])</f>
        <v>16.799999999999997</v>
      </c>
      <c r="AB13" s="48">
        <f t="shared" si="1"/>
        <v>15.000000000000002</v>
      </c>
    </row>
    <row r="14" spans="1:61" ht="16.5" thickBot="1" x14ac:dyDescent="0.3">
      <c r="B14" s="33" t="s">
        <v>10</v>
      </c>
      <c r="C14" s="20">
        <f>SUM(C8:C13)-SMALL(C8:C13,1)-SMALL(C8:C13,2)</f>
        <v>32.4</v>
      </c>
      <c r="D14" s="20">
        <f>SUM(D8:D13)-SMALL(D8:D13,1)-SMALL(D8:D13,2)</f>
        <v>30.200000000000003</v>
      </c>
      <c r="E14" s="21">
        <f>SUM(C14:D14)</f>
        <v>62.6</v>
      </c>
      <c r="F14" s="9"/>
      <c r="H14" s="33" t="s">
        <v>10</v>
      </c>
      <c r="I14" s="20">
        <f>SUM(I8:I13)-SMALL(I8:I13,1)-SMALL(I8:I13,2)</f>
        <v>34.949999999999996</v>
      </c>
      <c r="J14" s="20">
        <f>SUM(J8:J13)-SMALL(J8:J13,1)-SMALL(J8:J13,2)</f>
        <v>33.299999999999997</v>
      </c>
      <c r="K14" s="21">
        <f>SUM(I14:J14)</f>
        <v>68.25</v>
      </c>
      <c r="L14" s="9"/>
      <c r="N14" s="33" t="s">
        <v>10</v>
      </c>
      <c r="O14" s="20">
        <f>SUM(O8:O13)-SMALL(O8:O13,1)-SMALL(O8:O13,2)</f>
        <v>34.649999999999991</v>
      </c>
      <c r="P14" s="20">
        <f>SUM(P8:P13)-SMALL(P8:P13,1)-SMALL(P8:P13,2)</f>
        <v>34.349999999999994</v>
      </c>
      <c r="Q14" s="21">
        <f>SUM(O14:P14)</f>
        <v>68.999999999999986</v>
      </c>
      <c r="R14" s="9"/>
      <c r="U14" s="17" t="s">
        <v>128</v>
      </c>
      <c r="V14" s="109" t="s">
        <v>129</v>
      </c>
      <c r="W14" s="15">
        <f t="shared" si="6"/>
        <v>8.85</v>
      </c>
      <c r="X14" s="48">
        <f t="shared" si="1"/>
        <v>6.9999999999999991</v>
      </c>
      <c r="Y14" s="15">
        <f t="shared" si="5"/>
        <v>8.1999999999999993</v>
      </c>
      <c r="Z14" s="48">
        <f t="shared" si="1"/>
        <v>9.9999999999999964</v>
      </c>
      <c r="AA14" s="77">
        <f>SUM(Table35155053518[[#This Row],[Floor4]],Table35155053518[[#This Row],[Vault6]])</f>
        <v>17.049999999999997</v>
      </c>
      <c r="AB14" s="48">
        <f t="shared" si="1"/>
        <v>12</v>
      </c>
    </row>
    <row r="15" spans="1:61" x14ac:dyDescent="0.25">
      <c r="B15" s="110" t="s">
        <v>107</v>
      </c>
      <c r="D15" s="33"/>
      <c r="E15" s="34"/>
      <c r="H15" s="110" t="s">
        <v>107</v>
      </c>
      <c r="J15" s="33"/>
      <c r="K15" s="34"/>
      <c r="N15" s="110" t="s">
        <v>107</v>
      </c>
      <c r="P15" s="33"/>
      <c r="Q15" s="34"/>
      <c r="U15" s="17" t="s">
        <v>128</v>
      </c>
      <c r="V15" s="109" t="s">
        <v>496</v>
      </c>
      <c r="W15" s="15">
        <f t="shared" si="6"/>
        <v>8.6</v>
      </c>
      <c r="X15" s="48">
        <f t="shared" si="1"/>
        <v>12.000000000000002</v>
      </c>
      <c r="Y15" s="15">
        <f t="shared" si="5"/>
        <v>7.9</v>
      </c>
      <c r="Z15" s="48">
        <f t="shared" si="1"/>
        <v>14.999999999999996</v>
      </c>
      <c r="AA15" s="77">
        <f>SUM(Table35155053518[[#This Row],[Floor4]],Table35155053518[[#This Row],[Vault6]])</f>
        <v>16.5</v>
      </c>
      <c r="AB15" s="48">
        <f t="shared" si="1"/>
        <v>17</v>
      </c>
    </row>
    <row r="16" spans="1:61" x14ac:dyDescent="0.25">
      <c r="U16" s="17" t="s">
        <v>128</v>
      </c>
      <c r="V16" s="116" t="s">
        <v>132</v>
      </c>
      <c r="W16" s="15">
        <f t="shared" si="6"/>
        <v>8.8000000000000007</v>
      </c>
      <c r="X16" s="48">
        <f t="shared" si="1"/>
        <v>7.9999999999999991</v>
      </c>
      <c r="Y16" s="15">
        <f t="shared" si="5"/>
        <v>8.3000000000000007</v>
      </c>
      <c r="Z16" s="48">
        <f t="shared" si="1"/>
        <v>9</v>
      </c>
      <c r="AA16" s="77">
        <f>SUM(Table35155053518[[#This Row],[Floor4]],Table35155053518[[#This Row],[Vault6]])</f>
        <v>17.100000000000001</v>
      </c>
      <c r="AB16" s="48">
        <f t="shared" si="1"/>
        <v>11</v>
      </c>
    </row>
    <row r="17" spans="1:28" x14ac:dyDescent="0.25">
      <c r="A17" s="266" t="s">
        <v>80</v>
      </c>
      <c r="B17" s="267"/>
      <c r="C17" s="267"/>
      <c r="D17" s="267"/>
      <c r="E17" s="268"/>
      <c r="F17" s="9"/>
      <c r="G17" s="266" t="s">
        <v>221</v>
      </c>
      <c r="H17" s="267"/>
      <c r="I17" s="267"/>
      <c r="J17" s="267"/>
      <c r="K17" s="268"/>
      <c r="L17" s="9"/>
      <c r="M17" s="266" t="s">
        <v>617</v>
      </c>
      <c r="N17" s="267"/>
      <c r="O17" s="267"/>
      <c r="P17" s="267"/>
      <c r="Q17" s="268"/>
      <c r="U17" s="17" t="s">
        <v>517</v>
      </c>
      <c r="V17" s="109" t="s">
        <v>516</v>
      </c>
      <c r="W17" s="15">
        <f>C52</f>
        <v>7.1</v>
      </c>
      <c r="X17" s="48">
        <f t="shared" si="1"/>
        <v>28.999999999999989</v>
      </c>
      <c r="Y17" s="15">
        <f>D52</f>
        <v>7.1</v>
      </c>
      <c r="Z17" s="48">
        <f t="shared" si="1"/>
        <v>21.999999999999986</v>
      </c>
      <c r="AA17" s="77">
        <f>SUM(Table35155053518[[#This Row],[Floor4]],Table35155053518[[#This Row],[Vault6]])</f>
        <v>14.2</v>
      </c>
      <c r="AB17" s="48">
        <f t="shared" si="1"/>
        <v>34.999999999999993</v>
      </c>
    </row>
    <row r="18" spans="1:28" x14ac:dyDescent="0.25">
      <c r="A18" s="10" t="s">
        <v>1</v>
      </c>
      <c r="B18" s="10" t="s">
        <v>2</v>
      </c>
      <c r="C18" s="10" t="s">
        <v>3</v>
      </c>
      <c r="D18" s="10" t="s">
        <v>4</v>
      </c>
      <c r="E18" s="10" t="s">
        <v>5</v>
      </c>
      <c r="G18" s="10" t="s">
        <v>1</v>
      </c>
      <c r="H18" s="10" t="s">
        <v>2</v>
      </c>
      <c r="I18" s="10" t="s">
        <v>3</v>
      </c>
      <c r="J18" s="10" t="s">
        <v>4</v>
      </c>
      <c r="K18" s="10" t="s">
        <v>5</v>
      </c>
      <c r="M18" s="10" t="s">
        <v>1</v>
      </c>
      <c r="N18" s="10" t="s">
        <v>2</v>
      </c>
      <c r="O18" s="10" t="s">
        <v>3</v>
      </c>
      <c r="P18" s="10" t="s">
        <v>4</v>
      </c>
      <c r="Q18" s="10" t="s">
        <v>5</v>
      </c>
      <c r="U18" s="17" t="s">
        <v>182</v>
      </c>
      <c r="V18" s="109" t="s">
        <v>185</v>
      </c>
      <c r="W18" s="15">
        <f>O8</f>
        <v>9.0500000000000007</v>
      </c>
      <c r="X18" s="48">
        <f t="shared" si="1"/>
        <v>4</v>
      </c>
      <c r="Y18" s="15">
        <f t="shared" ref="Y18:Y23" si="7">P8</f>
        <v>7.6</v>
      </c>
      <c r="Z18" s="48">
        <f t="shared" si="1"/>
        <v>17.999999999999993</v>
      </c>
      <c r="AA18" s="77">
        <f>SUM(Table35155053518[[#This Row],[Floor4]],Table35155053518[[#This Row],[Vault6]])</f>
        <v>16.649999999999999</v>
      </c>
      <c r="AB18" s="48">
        <f t="shared" si="1"/>
        <v>16</v>
      </c>
    </row>
    <row r="19" spans="1:28" x14ac:dyDescent="0.25">
      <c r="A19" s="219">
        <v>598</v>
      </c>
      <c r="B19" s="109" t="s">
        <v>155</v>
      </c>
      <c r="C19" s="14">
        <v>7.95</v>
      </c>
      <c r="D19" s="14">
        <v>7.8</v>
      </c>
      <c r="E19" s="14">
        <f t="shared" ref="E19:E24" si="8">SUM(C19,D19)</f>
        <v>15.75</v>
      </c>
      <c r="G19" s="219">
        <v>604</v>
      </c>
      <c r="H19" s="109" t="s">
        <v>222</v>
      </c>
      <c r="I19" s="14">
        <v>8.65</v>
      </c>
      <c r="J19" s="14">
        <v>7.5</v>
      </c>
      <c r="K19" s="14">
        <f t="shared" ref="K19:K24" si="9">SUM(I19,J19)</f>
        <v>16.149999999999999</v>
      </c>
      <c r="M19" s="219">
        <v>610</v>
      </c>
      <c r="N19" s="109" t="s">
        <v>94</v>
      </c>
      <c r="O19" s="14">
        <v>8.65</v>
      </c>
      <c r="P19" s="14">
        <v>8.8000000000000007</v>
      </c>
      <c r="Q19" s="14">
        <f t="shared" ref="Q19:Q24" si="10">SUM(O19,P19)</f>
        <v>17.450000000000003</v>
      </c>
      <c r="U19" s="17" t="s">
        <v>182</v>
      </c>
      <c r="V19" s="109" t="s">
        <v>187</v>
      </c>
      <c r="W19" s="15">
        <f t="shared" ref="W19:W23" si="11">O9</f>
        <v>8.25</v>
      </c>
      <c r="X19" s="48">
        <f t="shared" si="1"/>
        <v>18</v>
      </c>
      <c r="Y19" s="15">
        <f t="shared" si="7"/>
        <v>7.6</v>
      </c>
      <c r="Z19" s="48">
        <f t="shared" si="1"/>
        <v>17.999999999999993</v>
      </c>
      <c r="AA19" s="77">
        <f>SUM(Table35155053518[[#This Row],[Floor4]],Table35155053518[[#This Row],[Vault6]])</f>
        <v>15.85</v>
      </c>
      <c r="AB19" s="48">
        <f t="shared" si="1"/>
        <v>25.999999999999993</v>
      </c>
    </row>
    <row r="20" spans="1:28" x14ac:dyDescent="0.25">
      <c r="A20" s="219">
        <v>599</v>
      </c>
      <c r="B20" s="109" t="s">
        <v>573</v>
      </c>
      <c r="C20" s="14">
        <v>7.85</v>
      </c>
      <c r="D20" s="14">
        <v>7.3</v>
      </c>
      <c r="E20" s="14">
        <f t="shared" si="8"/>
        <v>15.149999999999999</v>
      </c>
      <c r="G20" s="219">
        <v>605</v>
      </c>
      <c r="H20" s="109" t="s">
        <v>597</v>
      </c>
      <c r="I20" s="14">
        <v>8.1</v>
      </c>
      <c r="J20" s="14">
        <v>7.7</v>
      </c>
      <c r="K20" s="14">
        <f t="shared" si="9"/>
        <v>15.8</v>
      </c>
      <c r="M20" s="219">
        <v>611</v>
      </c>
      <c r="N20" s="109" t="s">
        <v>97</v>
      </c>
      <c r="O20" s="14">
        <v>8.75</v>
      </c>
      <c r="P20" s="14">
        <v>8.4</v>
      </c>
      <c r="Q20" s="14">
        <f t="shared" si="10"/>
        <v>17.149999999999999</v>
      </c>
      <c r="U20" s="17" t="s">
        <v>182</v>
      </c>
      <c r="V20" s="109" t="s">
        <v>194</v>
      </c>
      <c r="W20" s="15">
        <f t="shared" si="11"/>
        <v>8.5</v>
      </c>
      <c r="X20" s="48">
        <f t="shared" si="1"/>
        <v>14.000000000000002</v>
      </c>
      <c r="Y20" s="15">
        <f t="shared" si="7"/>
        <v>8.9</v>
      </c>
      <c r="Z20" s="48">
        <f t="shared" si="1"/>
        <v>2</v>
      </c>
      <c r="AA20" s="77">
        <f>SUM(Table35155053518[[#This Row],[Floor4]],Table35155053518[[#This Row],[Vault6]])</f>
        <v>17.399999999999999</v>
      </c>
      <c r="AB20" s="48">
        <f t="shared" si="1"/>
        <v>7</v>
      </c>
    </row>
    <row r="21" spans="1:28" x14ac:dyDescent="0.25">
      <c r="A21" s="219">
        <v>600</v>
      </c>
      <c r="B21" s="109" t="s">
        <v>574</v>
      </c>
      <c r="C21" s="14">
        <v>7.4</v>
      </c>
      <c r="D21" s="14">
        <v>7.2</v>
      </c>
      <c r="E21" s="14">
        <f t="shared" si="8"/>
        <v>14.600000000000001</v>
      </c>
      <c r="G21" s="219">
        <v>606</v>
      </c>
      <c r="H21" s="109" t="s">
        <v>225</v>
      </c>
      <c r="I21" s="14">
        <v>9</v>
      </c>
      <c r="J21" s="14">
        <v>8.6999999999999993</v>
      </c>
      <c r="K21" s="14">
        <f t="shared" si="9"/>
        <v>17.7</v>
      </c>
      <c r="M21" s="219">
        <v>612</v>
      </c>
      <c r="N21" s="109" t="s">
        <v>275</v>
      </c>
      <c r="O21" s="14">
        <v>7.85</v>
      </c>
      <c r="P21" s="14">
        <v>8.3000000000000007</v>
      </c>
      <c r="Q21" s="14">
        <f t="shared" si="10"/>
        <v>16.149999999999999</v>
      </c>
      <c r="U21" s="17" t="s">
        <v>182</v>
      </c>
      <c r="V21" s="109" t="s">
        <v>558</v>
      </c>
      <c r="W21" s="15">
        <f t="shared" si="11"/>
        <v>7.75</v>
      </c>
      <c r="X21" s="48">
        <f t="shared" si="1"/>
        <v>24.999999999999996</v>
      </c>
      <c r="Y21" s="15">
        <f t="shared" si="7"/>
        <v>7.7</v>
      </c>
      <c r="Z21" s="48">
        <f t="shared" si="1"/>
        <v>17</v>
      </c>
      <c r="AA21" s="77">
        <f>SUM(Table35155053518[[#This Row],[Floor4]],Table35155053518[[#This Row],[Vault6]])</f>
        <v>15.45</v>
      </c>
      <c r="AB21" s="48">
        <f t="shared" si="1"/>
        <v>30.999999999999989</v>
      </c>
    </row>
    <row r="22" spans="1:28" x14ac:dyDescent="0.25">
      <c r="A22" s="219">
        <v>601</v>
      </c>
      <c r="B22" s="109" t="s">
        <v>145</v>
      </c>
      <c r="C22" s="14">
        <v>7.9</v>
      </c>
      <c r="D22" s="14">
        <v>7.1</v>
      </c>
      <c r="E22" s="14">
        <f t="shared" si="8"/>
        <v>15</v>
      </c>
      <c r="G22" s="219">
        <v>607</v>
      </c>
      <c r="H22" s="109" t="s">
        <v>598</v>
      </c>
      <c r="I22" s="14">
        <v>8.5</v>
      </c>
      <c r="J22" s="14">
        <v>7.5</v>
      </c>
      <c r="K22" s="14">
        <f t="shared" si="9"/>
        <v>16</v>
      </c>
      <c r="M22" s="219">
        <v>613</v>
      </c>
      <c r="N22" s="109" t="s">
        <v>464</v>
      </c>
      <c r="O22" s="14">
        <v>7.9</v>
      </c>
      <c r="P22" s="14">
        <v>8</v>
      </c>
      <c r="Q22" s="14">
        <f t="shared" si="10"/>
        <v>15.9</v>
      </c>
      <c r="U22" s="17" t="s">
        <v>182</v>
      </c>
      <c r="V22" s="116" t="s">
        <v>191</v>
      </c>
      <c r="W22" s="15">
        <f t="shared" si="11"/>
        <v>8.65</v>
      </c>
      <c r="X22" s="48">
        <f t="shared" si="1"/>
        <v>11.000000000000002</v>
      </c>
      <c r="Y22" s="15">
        <f t="shared" si="7"/>
        <v>8.6999999999999993</v>
      </c>
      <c r="Z22" s="48">
        <f t="shared" si="1"/>
        <v>4</v>
      </c>
      <c r="AA22" s="77">
        <f>SUM(Table35155053518[[#This Row],[Floor4]],Table35155053518[[#This Row],[Vault6]])</f>
        <v>17.350000000000001</v>
      </c>
      <c r="AB22" s="48">
        <f t="shared" si="1"/>
        <v>7.9999999999999991</v>
      </c>
    </row>
    <row r="23" spans="1:28" x14ac:dyDescent="0.25">
      <c r="A23" s="219">
        <v>602</v>
      </c>
      <c r="B23" s="109" t="s">
        <v>150</v>
      </c>
      <c r="C23" s="14">
        <v>8.85</v>
      </c>
      <c r="D23" s="14">
        <v>8.3000000000000007</v>
      </c>
      <c r="E23" s="14">
        <f t="shared" si="8"/>
        <v>17.149999999999999</v>
      </c>
      <c r="G23" s="219">
        <v>608</v>
      </c>
      <c r="H23" s="109" t="s">
        <v>599</v>
      </c>
      <c r="I23" s="14">
        <v>7.95</v>
      </c>
      <c r="J23" s="14">
        <v>8.5500000000000007</v>
      </c>
      <c r="K23" s="14">
        <f t="shared" si="9"/>
        <v>16.5</v>
      </c>
      <c r="M23" s="219">
        <v>614</v>
      </c>
      <c r="N23" s="109" t="s">
        <v>283</v>
      </c>
      <c r="O23" s="14">
        <v>7.35</v>
      </c>
      <c r="P23" s="14">
        <v>8.1</v>
      </c>
      <c r="Q23" s="14">
        <f t="shared" si="10"/>
        <v>15.45</v>
      </c>
      <c r="U23" s="17" t="s">
        <v>182</v>
      </c>
      <c r="V23" s="116" t="s">
        <v>193</v>
      </c>
      <c r="W23" s="15">
        <f t="shared" si="11"/>
        <v>8.4499999999999993</v>
      </c>
      <c r="X23" s="48">
        <f t="shared" si="1"/>
        <v>15.000000000000002</v>
      </c>
      <c r="Y23" s="15">
        <f t="shared" si="7"/>
        <v>9.0500000000000007</v>
      </c>
      <c r="Z23" s="48">
        <f t="shared" si="1"/>
        <v>1</v>
      </c>
      <c r="AA23" s="77">
        <f>SUM(Table35155053518[[#This Row],[Floor4]],Table35155053518[[#This Row],[Vault6]])</f>
        <v>17.5</v>
      </c>
      <c r="AB23" s="48">
        <f t="shared" si="1"/>
        <v>5</v>
      </c>
    </row>
    <row r="24" spans="1:28" ht="16.5" thickBot="1" x14ac:dyDescent="0.3">
      <c r="A24" s="219">
        <v>603</v>
      </c>
      <c r="B24" s="109" t="s">
        <v>153</v>
      </c>
      <c r="C24" s="14">
        <v>8.6</v>
      </c>
      <c r="D24" s="14">
        <v>7.7</v>
      </c>
      <c r="E24" s="18">
        <f t="shared" si="8"/>
        <v>16.3</v>
      </c>
      <c r="F24" s="9"/>
      <c r="G24" s="219">
        <v>609</v>
      </c>
      <c r="H24" s="109" t="s">
        <v>600</v>
      </c>
      <c r="I24" s="14">
        <v>8.8000000000000007</v>
      </c>
      <c r="J24" s="14">
        <v>8.1</v>
      </c>
      <c r="K24" s="18">
        <f t="shared" si="9"/>
        <v>16.899999999999999</v>
      </c>
      <c r="L24" s="9"/>
      <c r="M24" s="219">
        <v>615</v>
      </c>
      <c r="N24" s="113"/>
      <c r="O24" s="14">
        <v>0</v>
      </c>
      <c r="P24" s="14">
        <v>0</v>
      </c>
      <c r="Q24" s="18">
        <f t="shared" si="10"/>
        <v>0</v>
      </c>
      <c r="R24" s="9"/>
      <c r="U24" s="17" t="s">
        <v>151</v>
      </c>
      <c r="V24" s="109" t="s">
        <v>155</v>
      </c>
      <c r="W24" s="15">
        <f>C19</f>
        <v>7.95</v>
      </c>
      <c r="X24" s="48">
        <f t="shared" si="1"/>
        <v>21.999999999999996</v>
      </c>
      <c r="Y24" s="15">
        <f t="shared" ref="Y24:Y29" si="12">D19</f>
        <v>7.8</v>
      </c>
      <c r="Z24" s="48">
        <f t="shared" si="1"/>
        <v>15.999999999999996</v>
      </c>
      <c r="AA24" s="77">
        <f>SUM(Table35155053518[[#This Row],[Floor4]],Table35155053518[[#This Row],[Vault6]])</f>
        <v>15.75</v>
      </c>
      <c r="AB24" s="48">
        <f t="shared" si="1"/>
        <v>27.999999999999989</v>
      </c>
    </row>
    <row r="25" spans="1:28" ht="16.5" thickBot="1" x14ac:dyDescent="0.3">
      <c r="B25" s="33" t="s">
        <v>10</v>
      </c>
      <c r="C25" s="20">
        <f>SUM(C19:C24)-SMALL(C19:C24,1)-SMALL(C19:C24,2)</f>
        <v>33.300000000000004</v>
      </c>
      <c r="D25" s="20">
        <f>SUM(D19:D24)-SMALL(D19:D24,1)-SMALL(D19:D24,2)</f>
        <v>31.100000000000005</v>
      </c>
      <c r="E25" s="21">
        <f>SUM(C25:D25)</f>
        <v>64.400000000000006</v>
      </c>
      <c r="F25" s="9"/>
      <c r="H25" s="33" t="s">
        <v>10</v>
      </c>
      <c r="I25" s="20">
        <f>SUM(I19:I24)-SMALL(I19:I24,1)-SMALL(I19:I24,2)</f>
        <v>34.949999999999996</v>
      </c>
      <c r="J25" s="20">
        <f>SUM(J19:J24)-SMALL(J19:J24,1)-SMALL(J19:J24,2)</f>
        <v>33.050000000000004</v>
      </c>
      <c r="K25" s="21">
        <f>SUM(I25:J25)</f>
        <v>68</v>
      </c>
      <c r="L25" s="9"/>
      <c r="N25" s="33" t="s">
        <v>10</v>
      </c>
      <c r="O25" s="20">
        <f>SUM(O19:O24)-SMALL(O19:O24,1)-SMALL(O19:O24,2)</f>
        <v>33.15</v>
      </c>
      <c r="P25" s="20">
        <f>SUM(P19:P24)-SMALL(P19:P24,1)-SMALL(P19:P24,2)</f>
        <v>33.6</v>
      </c>
      <c r="Q25" s="21">
        <f>SUM(O25:P25)</f>
        <v>66.75</v>
      </c>
      <c r="R25" s="9"/>
      <c r="U25" s="17" t="s">
        <v>151</v>
      </c>
      <c r="V25" s="109" t="s">
        <v>573</v>
      </c>
      <c r="W25" s="15">
        <f t="shared" ref="W25:W29" si="13">C20</f>
        <v>7.85</v>
      </c>
      <c r="X25" s="48">
        <f t="shared" si="1"/>
        <v>23.999999999999996</v>
      </c>
      <c r="Y25" s="15">
        <f t="shared" si="12"/>
        <v>7.3</v>
      </c>
      <c r="Z25" s="48">
        <f t="shared" si="1"/>
        <v>19.999999999999986</v>
      </c>
      <c r="AA25" s="77">
        <f>SUM(Table35155053518[[#This Row],[Floor4]],Table35155053518[[#This Row],[Vault6]])</f>
        <v>15.149999999999999</v>
      </c>
      <c r="AB25" s="48">
        <f t="shared" si="1"/>
        <v>31.999999999999989</v>
      </c>
    </row>
    <row r="26" spans="1:28" x14ac:dyDescent="0.25">
      <c r="B26" s="110" t="s">
        <v>107</v>
      </c>
      <c r="D26" s="33"/>
      <c r="E26" s="34"/>
      <c r="H26" s="110" t="s">
        <v>107</v>
      </c>
      <c r="J26" s="33"/>
      <c r="K26" s="34"/>
      <c r="N26" s="110" t="s">
        <v>107</v>
      </c>
      <c r="P26" s="33"/>
      <c r="Q26" s="34"/>
      <c r="U26" s="17" t="s">
        <v>151</v>
      </c>
      <c r="V26" s="109" t="s">
        <v>574</v>
      </c>
      <c r="W26" s="15">
        <f t="shared" si="13"/>
        <v>7.4</v>
      </c>
      <c r="X26" s="48">
        <f t="shared" si="1"/>
        <v>26.999999999999996</v>
      </c>
      <c r="Y26" s="15">
        <f t="shared" si="12"/>
        <v>7.2</v>
      </c>
      <c r="Z26" s="48">
        <f t="shared" si="1"/>
        <v>20.999999999999989</v>
      </c>
      <c r="AA26" s="77">
        <f>SUM(Table35155053518[[#This Row],[Floor4]],Table35155053518[[#This Row],[Vault6]])</f>
        <v>14.600000000000001</v>
      </c>
      <c r="AB26" s="48">
        <f t="shared" si="1"/>
        <v>33.999999999999993</v>
      </c>
    </row>
    <row r="27" spans="1:28" x14ac:dyDescent="0.25">
      <c r="U27" s="17" t="s">
        <v>151</v>
      </c>
      <c r="V27" s="109" t="s">
        <v>145</v>
      </c>
      <c r="W27" s="15">
        <f t="shared" si="13"/>
        <v>7.9</v>
      </c>
      <c r="X27" s="48">
        <f t="shared" si="1"/>
        <v>22.999999999999996</v>
      </c>
      <c r="Y27" s="15">
        <f t="shared" si="12"/>
        <v>7.1</v>
      </c>
      <c r="Z27" s="48">
        <f t="shared" si="1"/>
        <v>21.999999999999986</v>
      </c>
      <c r="AA27" s="77">
        <f>SUM(Table35155053518[[#This Row],[Floor4]],Table35155053518[[#This Row],[Vault6]])</f>
        <v>15</v>
      </c>
      <c r="AB27" s="48">
        <f t="shared" si="1"/>
        <v>32.999999999999986</v>
      </c>
    </row>
    <row r="28" spans="1:28" x14ac:dyDescent="0.25">
      <c r="A28" s="266" t="s">
        <v>739</v>
      </c>
      <c r="B28" s="267"/>
      <c r="C28" s="267"/>
      <c r="D28" s="267"/>
      <c r="E28" s="268"/>
      <c r="F28" s="9"/>
      <c r="G28" s="266" t="s">
        <v>789</v>
      </c>
      <c r="H28" s="267"/>
      <c r="I28" s="267"/>
      <c r="J28" s="267"/>
      <c r="K28" s="268"/>
      <c r="L28" s="9"/>
      <c r="M28" s="266" t="s">
        <v>351</v>
      </c>
      <c r="N28" s="267"/>
      <c r="O28" s="267"/>
      <c r="P28" s="267"/>
      <c r="Q28" s="268"/>
      <c r="U28" s="17" t="s">
        <v>151</v>
      </c>
      <c r="V28" s="109" t="s">
        <v>150</v>
      </c>
      <c r="W28" s="15">
        <f t="shared" si="13"/>
        <v>8.85</v>
      </c>
      <c r="X28" s="48">
        <f t="shared" si="1"/>
        <v>6.9999999999999991</v>
      </c>
      <c r="Y28" s="15">
        <f t="shared" si="12"/>
        <v>8.3000000000000007</v>
      </c>
      <c r="Z28" s="48">
        <f t="shared" si="1"/>
        <v>9</v>
      </c>
      <c r="AA28" s="77">
        <f>SUM(Table35155053518[[#This Row],[Floor4]],Table35155053518[[#This Row],[Vault6]])</f>
        <v>17.149999999999999</v>
      </c>
      <c r="AB28" s="48">
        <f t="shared" si="1"/>
        <v>10</v>
      </c>
    </row>
    <row r="29" spans="1:28" x14ac:dyDescent="0.25">
      <c r="A29" s="10" t="s">
        <v>1</v>
      </c>
      <c r="B29" s="10" t="s">
        <v>2</v>
      </c>
      <c r="C29" s="10" t="s">
        <v>3</v>
      </c>
      <c r="D29" s="10" t="s">
        <v>4</v>
      </c>
      <c r="E29" s="10" t="s">
        <v>5</v>
      </c>
      <c r="G29" s="10" t="s">
        <v>1</v>
      </c>
      <c r="H29" s="10" t="s">
        <v>2</v>
      </c>
      <c r="I29" s="10" t="s">
        <v>3</v>
      </c>
      <c r="J29" s="10" t="s">
        <v>4</v>
      </c>
      <c r="K29" s="10" t="s">
        <v>5</v>
      </c>
      <c r="M29" s="10" t="s">
        <v>1</v>
      </c>
      <c r="N29" s="10" t="s">
        <v>2</v>
      </c>
      <c r="O29" s="10" t="s">
        <v>3</v>
      </c>
      <c r="P29" s="10" t="s">
        <v>4</v>
      </c>
      <c r="Q29" s="10" t="s">
        <v>5</v>
      </c>
      <c r="U29" s="17" t="s">
        <v>151</v>
      </c>
      <c r="V29" s="109" t="s">
        <v>153</v>
      </c>
      <c r="W29" s="15">
        <f t="shared" si="13"/>
        <v>8.6</v>
      </c>
      <c r="X29" s="48">
        <f t="shared" si="1"/>
        <v>12.000000000000002</v>
      </c>
      <c r="Y29" s="15">
        <f t="shared" si="12"/>
        <v>7.7</v>
      </c>
      <c r="Z29" s="48">
        <f t="shared" si="1"/>
        <v>17</v>
      </c>
      <c r="AA29" s="77">
        <f>SUM(Table35155053518[[#This Row],[Floor4]],Table35155053518[[#This Row],[Vault6]])</f>
        <v>16.3</v>
      </c>
      <c r="AB29" s="48">
        <f t="shared" si="1"/>
        <v>19</v>
      </c>
    </row>
    <row r="30" spans="1:28" x14ac:dyDescent="0.25">
      <c r="A30" s="219">
        <v>616</v>
      </c>
      <c r="B30" s="109" t="s">
        <v>740</v>
      </c>
      <c r="C30" s="14">
        <v>7.85</v>
      </c>
      <c r="D30" s="14">
        <v>8.6</v>
      </c>
      <c r="E30" s="14">
        <f t="shared" ref="E30:E35" si="14">SUM(C30,D30)</f>
        <v>16.45</v>
      </c>
      <c r="G30" s="219">
        <v>622</v>
      </c>
      <c r="H30" s="109" t="s">
        <v>40</v>
      </c>
      <c r="I30" s="14">
        <v>8.9</v>
      </c>
      <c r="J30" s="14">
        <v>8.8000000000000007</v>
      </c>
      <c r="K30" s="14">
        <f t="shared" ref="K30:K35" si="15">SUM(I30,J30)</f>
        <v>17.700000000000003</v>
      </c>
      <c r="M30" s="219">
        <v>628</v>
      </c>
      <c r="N30" s="109" t="s">
        <v>45</v>
      </c>
      <c r="O30" s="14">
        <v>9.1</v>
      </c>
      <c r="P30" s="14">
        <v>8.6</v>
      </c>
      <c r="Q30" s="14">
        <f t="shared" ref="Q30:Q35" si="16">SUM(O30,P30)</f>
        <v>17.7</v>
      </c>
      <c r="U30" s="17" t="s">
        <v>593</v>
      </c>
      <c r="V30" s="109" t="s">
        <v>222</v>
      </c>
      <c r="W30" s="15">
        <f>I19</f>
        <v>8.65</v>
      </c>
      <c r="X30" s="48">
        <f t="shared" si="1"/>
        <v>11.000000000000002</v>
      </c>
      <c r="Y30" s="15">
        <f t="shared" ref="Y30:Y35" si="17">J19</f>
        <v>7.5</v>
      </c>
      <c r="Z30" s="48">
        <f t="shared" si="1"/>
        <v>18.999999999999993</v>
      </c>
      <c r="AA30" s="77">
        <f>SUM(Table35155053518[[#This Row],[Floor4]],Table35155053518[[#This Row],[Vault6]])</f>
        <v>16.149999999999999</v>
      </c>
      <c r="AB30" s="48">
        <f t="shared" si="1"/>
        <v>21.000000000000004</v>
      </c>
    </row>
    <row r="31" spans="1:28" x14ac:dyDescent="0.25">
      <c r="A31" s="219">
        <v>617</v>
      </c>
      <c r="B31" s="109" t="s">
        <v>741</v>
      </c>
      <c r="C31" s="14">
        <v>8.1</v>
      </c>
      <c r="D31" s="14">
        <v>8.1999999999999993</v>
      </c>
      <c r="E31" s="14">
        <f t="shared" si="14"/>
        <v>16.299999999999997</v>
      </c>
      <c r="G31" s="219">
        <v>623</v>
      </c>
      <c r="H31" s="109" t="s">
        <v>43</v>
      </c>
      <c r="I31" s="14">
        <v>9.35</v>
      </c>
      <c r="J31" s="14">
        <v>8.5</v>
      </c>
      <c r="K31" s="14">
        <f t="shared" si="15"/>
        <v>17.850000000000001</v>
      </c>
      <c r="M31" s="219">
        <v>629</v>
      </c>
      <c r="N31" s="109" t="s">
        <v>49</v>
      </c>
      <c r="O31" s="14">
        <v>8.9</v>
      </c>
      <c r="P31" s="14">
        <v>8.1999999999999993</v>
      </c>
      <c r="Q31" s="14">
        <f t="shared" si="16"/>
        <v>17.100000000000001</v>
      </c>
      <c r="U31" s="17" t="s">
        <v>593</v>
      </c>
      <c r="V31" s="109" t="s">
        <v>597</v>
      </c>
      <c r="W31" s="15">
        <f t="shared" ref="W31:W35" si="18">I20</f>
        <v>8.1</v>
      </c>
      <c r="X31" s="48">
        <f t="shared" si="1"/>
        <v>20</v>
      </c>
      <c r="Y31" s="15">
        <f t="shared" si="17"/>
        <v>7.7</v>
      </c>
      <c r="Z31" s="48">
        <f t="shared" si="1"/>
        <v>17</v>
      </c>
      <c r="AA31" s="77">
        <f>SUM(Table35155053518[[#This Row],[Floor4]],Table35155053518[[#This Row],[Vault6]])</f>
        <v>15.8</v>
      </c>
      <c r="AB31" s="48">
        <f t="shared" si="1"/>
        <v>26.999999999999993</v>
      </c>
    </row>
    <row r="32" spans="1:28" x14ac:dyDescent="0.25">
      <c r="A32" s="219">
        <v>618</v>
      </c>
      <c r="B32" s="109" t="s">
        <v>742</v>
      </c>
      <c r="C32" s="14">
        <v>8.85</v>
      </c>
      <c r="D32" s="14">
        <v>8.0500000000000007</v>
      </c>
      <c r="E32" s="14">
        <f t="shared" si="14"/>
        <v>16.899999999999999</v>
      </c>
      <c r="G32" s="219">
        <v>624</v>
      </c>
      <c r="H32" s="109" t="s">
        <v>42</v>
      </c>
      <c r="I32" s="14">
        <v>9.1</v>
      </c>
      <c r="J32" s="14">
        <v>8.4</v>
      </c>
      <c r="K32" s="14">
        <f t="shared" si="15"/>
        <v>17.5</v>
      </c>
      <c r="M32" s="219">
        <v>630</v>
      </c>
      <c r="N32" s="109" t="s">
        <v>357</v>
      </c>
      <c r="O32" s="14">
        <v>8.65</v>
      </c>
      <c r="P32" s="14">
        <v>8.1999999999999993</v>
      </c>
      <c r="Q32" s="14">
        <f t="shared" si="16"/>
        <v>16.850000000000001</v>
      </c>
      <c r="U32" s="17" t="s">
        <v>593</v>
      </c>
      <c r="V32" s="109" t="s">
        <v>225</v>
      </c>
      <c r="W32" s="15">
        <f t="shared" si="18"/>
        <v>9</v>
      </c>
      <c r="X32" s="48">
        <f t="shared" si="1"/>
        <v>5</v>
      </c>
      <c r="Y32" s="15">
        <f t="shared" si="17"/>
        <v>8.6999999999999993</v>
      </c>
      <c r="Z32" s="48">
        <f t="shared" si="1"/>
        <v>4</v>
      </c>
      <c r="AA32" s="77">
        <f>SUM(Table35155053518[[#This Row],[Floor4]],Table35155053518[[#This Row],[Vault6]])</f>
        <v>17.7</v>
      </c>
      <c r="AB32" s="48">
        <f t="shared" si="1"/>
        <v>4</v>
      </c>
    </row>
    <row r="33" spans="1:28" x14ac:dyDescent="0.25">
      <c r="A33" s="219">
        <v>619</v>
      </c>
      <c r="B33" s="109" t="s">
        <v>1169</v>
      </c>
      <c r="C33" s="14">
        <v>8.1</v>
      </c>
      <c r="D33" s="14">
        <v>7.95</v>
      </c>
      <c r="E33" s="14">
        <f t="shared" si="14"/>
        <v>16.05</v>
      </c>
      <c r="G33" s="219">
        <v>625</v>
      </c>
      <c r="H33" s="109" t="s">
        <v>41</v>
      </c>
      <c r="I33" s="14">
        <v>9</v>
      </c>
      <c r="J33" s="14">
        <v>8.5</v>
      </c>
      <c r="K33" s="14">
        <f t="shared" si="15"/>
        <v>17.5</v>
      </c>
      <c r="M33" s="219">
        <v>631</v>
      </c>
      <c r="N33" s="109" t="s">
        <v>792</v>
      </c>
      <c r="O33" s="14">
        <v>8.4</v>
      </c>
      <c r="P33" s="14">
        <v>8.1</v>
      </c>
      <c r="Q33" s="14">
        <f t="shared" si="16"/>
        <v>16.5</v>
      </c>
      <c r="U33" s="17" t="s">
        <v>593</v>
      </c>
      <c r="V33" s="109" t="s">
        <v>598</v>
      </c>
      <c r="W33" s="15">
        <f t="shared" si="18"/>
        <v>8.5</v>
      </c>
      <c r="X33" s="48">
        <f t="shared" si="1"/>
        <v>14.000000000000002</v>
      </c>
      <c r="Y33" s="15">
        <f t="shared" si="17"/>
        <v>7.5</v>
      </c>
      <c r="Z33" s="48">
        <f t="shared" si="1"/>
        <v>18.999999999999993</v>
      </c>
      <c r="AA33" s="77">
        <f>SUM(Table35155053518[[#This Row],[Floor4]],Table35155053518[[#This Row],[Vault6]])</f>
        <v>16</v>
      </c>
      <c r="AB33" s="48">
        <f t="shared" si="1"/>
        <v>23.999999999999996</v>
      </c>
    </row>
    <row r="34" spans="1:28" x14ac:dyDescent="0.25">
      <c r="A34" s="219">
        <v>620</v>
      </c>
      <c r="B34" s="109" t="s">
        <v>744</v>
      </c>
      <c r="C34" s="14">
        <v>7.9</v>
      </c>
      <c r="D34" s="14">
        <v>8.6</v>
      </c>
      <c r="E34" s="14">
        <f t="shared" si="14"/>
        <v>16.5</v>
      </c>
      <c r="G34" s="219">
        <v>626</v>
      </c>
      <c r="H34" s="109" t="s">
        <v>44</v>
      </c>
      <c r="I34" s="14">
        <v>9.4</v>
      </c>
      <c r="J34" s="14">
        <v>8.6</v>
      </c>
      <c r="K34" s="14">
        <f t="shared" si="15"/>
        <v>18</v>
      </c>
      <c r="M34" s="219">
        <v>632</v>
      </c>
      <c r="N34" s="109" t="s">
        <v>793</v>
      </c>
      <c r="O34" s="14">
        <v>8.8000000000000007</v>
      </c>
      <c r="P34" s="14">
        <v>8.1</v>
      </c>
      <c r="Q34" s="14">
        <f t="shared" si="16"/>
        <v>16.899999999999999</v>
      </c>
      <c r="U34" s="17" t="s">
        <v>593</v>
      </c>
      <c r="V34" s="109" t="s">
        <v>599</v>
      </c>
      <c r="W34" s="15">
        <f t="shared" si="18"/>
        <v>7.95</v>
      </c>
      <c r="X34" s="48">
        <f t="shared" si="1"/>
        <v>21.999999999999996</v>
      </c>
      <c r="Y34" s="15">
        <f t="shared" si="17"/>
        <v>8.5500000000000007</v>
      </c>
      <c r="Z34" s="48">
        <f t="shared" si="1"/>
        <v>6.0000000000000009</v>
      </c>
      <c r="AA34" s="77">
        <f>SUM(Table35155053518[[#This Row],[Floor4]],Table35155053518[[#This Row],[Vault6]])</f>
        <v>16.5</v>
      </c>
      <c r="AB34" s="48">
        <f t="shared" si="1"/>
        <v>17</v>
      </c>
    </row>
    <row r="35" spans="1:28" ht="16.5" thickBot="1" x14ac:dyDescent="0.3">
      <c r="A35" s="219">
        <v>621</v>
      </c>
      <c r="B35" s="113" t="s">
        <v>1168</v>
      </c>
      <c r="C35" s="14">
        <v>8.4</v>
      </c>
      <c r="D35" s="14">
        <v>7</v>
      </c>
      <c r="E35" s="18">
        <f t="shared" si="14"/>
        <v>15.4</v>
      </c>
      <c r="F35" s="9"/>
      <c r="G35" s="219">
        <v>627</v>
      </c>
      <c r="H35" s="113"/>
      <c r="I35" s="14">
        <v>0</v>
      </c>
      <c r="J35" s="14">
        <v>0</v>
      </c>
      <c r="K35" s="18">
        <f t="shared" si="15"/>
        <v>0</v>
      </c>
      <c r="L35" s="9"/>
      <c r="M35" s="219">
        <v>633</v>
      </c>
      <c r="N35" s="109" t="s">
        <v>352</v>
      </c>
      <c r="O35" s="14">
        <v>0</v>
      </c>
      <c r="P35" s="14">
        <v>0</v>
      </c>
      <c r="Q35" s="18">
        <f t="shared" si="16"/>
        <v>0</v>
      </c>
      <c r="R35" s="9"/>
      <c r="U35" s="17" t="s">
        <v>593</v>
      </c>
      <c r="V35" s="109" t="s">
        <v>600</v>
      </c>
      <c r="W35" s="15">
        <f t="shared" si="18"/>
        <v>8.8000000000000007</v>
      </c>
      <c r="X35" s="48">
        <f t="shared" si="1"/>
        <v>7.9999999999999991</v>
      </c>
      <c r="Y35" s="15">
        <f t="shared" si="17"/>
        <v>8.1</v>
      </c>
      <c r="Z35" s="48">
        <f t="shared" si="1"/>
        <v>10.999999999999995</v>
      </c>
      <c r="AA35" s="77">
        <f>SUM(Table35155053518[[#This Row],[Floor4]],Table35155053518[[#This Row],[Vault6]])</f>
        <v>16.899999999999999</v>
      </c>
      <c r="AB35" s="48">
        <f t="shared" si="1"/>
        <v>13</v>
      </c>
    </row>
    <row r="36" spans="1:28" ht="16.5" thickBot="1" x14ac:dyDescent="0.3">
      <c r="B36" s="33" t="s">
        <v>10</v>
      </c>
      <c r="C36" s="20">
        <f>SUM(C30:C35)-SMALL(C30:C35,1)-SMALL(C30:C35,2)</f>
        <v>33.449999999999996</v>
      </c>
      <c r="D36" s="20">
        <f>SUM(D30:D35)-SMALL(D30:D35,1)-SMALL(D30:D35,2)</f>
        <v>33.449999999999996</v>
      </c>
      <c r="E36" s="21">
        <f>SUM(C36:D36)</f>
        <v>66.899999999999991</v>
      </c>
      <c r="F36" s="9"/>
      <c r="H36" s="33" t="s">
        <v>10</v>
      </c>
      <c r="I36" s="20">
        <f>SUM(I30:I35)-SMALL(I30:I35,1)-SMALL(I30:I35,2)</f>
        <v>36.85</v>
      </c>
      <c r="J36" s="20">
        <f>SUM(J30:J35)-SMALL(J30:J35,1)-SMALL(J30:J35,2)</f>
        <v>34.400000000000006</v>
      </c>
      <c r="K36" s="21">
        <f>SUM(I36:J36)</f>
        <v>71.25</v>
      </c>
      <c r="L36" s="9"/>
      <c r="N36" s="33" t="s">
        <v>10</v>
      </c>
      <c r="O36" s="20">
        <f>SUM(O30:O35)-SMALL(O30:O35,1)-SMALL(O30:O35,2)</f>
        <v>35.449999999999996</v>
      </c>
      <c r="P36" s="20">
        <f>SUM(P30:P35)-SMALL(P30:P35,1)-SMALL(P30:P35,2)</f>
        <v>33.099999999999994</v>
      </c>
      <c r="Q36" s="21">
        <f>SUM(O36:P36)</f>
        <v>68.549999999999983</v>
      </c>
      <c r="R36" s="9"/>
      <c r="U36" s="17" t="s">
        <v>257</v>
      </c>
      <c r="V36" s="109" t="s">
        <v>94</v>
      </c>
      <c r="W36" s="15">
        <f>O19</f>
        <v>8.65</v>
      </c>
      <c r="X36" s="48">
        <f t="shared" si="1"/>
        <v>11.000000000000002</v>
      </c>
      <c r="Y36" s="15">
        <f>P19</f>
        <v>8.8000000000000007</v>
      </c>
      <c r="Z36" s="48">
        <f t="shared" si="1"/>
        <v>3</v>
      </c>
      <c r="AA36" s="77">
        <f>SUM(Table35155053518[[#This Row],[Floor4]],Table35155053518[[#This Row],[Vault6]])</f>
        <v>17.450000000000003</v>
      </c>
      <c r="AB36" s="48">
        <f t="shared" si="1"/>
        <v>6</v>
      </c>
    </row>
    <row r="37" spans="1:28" x14ac:dyDescent="0.25">
      <c r="B37" s="110" t="s">
        <v>107</v>
      </c>
      <c r="D37" s="33"/>
      <c r="E37" s="34"/>
      <c r="H37" s="110" t="s">
        <v>107</v>
      </c>
      <c r="J37" s="33"/>
      <c r="K37" s="34"/>
      <c r="N37" s="110" t="s">
        <v>107</v>
      </c>
      <c r="P37" s="33"/>
      <c r="Q37" s="34"/>
      <c r="U37" s="17" t="s">
        <v>257</v>
      </c>
      <c r="V37" s="109" t="s">
        <v>97</v>
      </c>
      <c r="W37" s="15">
        <f t="shared" ref="W37:W40" si="19">O20</f>
        <v>8.75</v>
      </c>
      <c r="X37" s="48">
        <f t="shared" si="1"/>
        <v>9</v>
      </c>
      <c r="Y37" s="15">
        <f>P20</f>
        <v>8.4</v>
      </c>
      <c r="Z37" s="48">
        <f t="shared" si="1"/>
        <v>8</v>
      </c>
      <c r="AA37" s="77">
        <f>SUM(Table35155053518[[#This Row],[Floor4]],Table35155053518[[#This Row],[Vault6]])</f>
        <v>17.149999999999999</v>
      </c>
      <c r="AB37" s="48">
        <f t="shared" si="1"/>
        <v>10</v>
      </c>
    </row>
    <row r="38" spans="1:28" x14ac:dyDescent="0.25">
      <c r="U38" s="17" t="s">
        <v>257</v>
      </c>
      <c r="V38" s="109" t="s">
        <v>275</v>
      </c>
      <c r="W38" s="15">
        <f t="shared" si="19"/>
        <v>7.85</v>
      </c>
      <c r="X38" s="48">
        <f t="shared" si="1"/>
        <v>23.999999999999996</v>
      </c>
      <c r="Y38" s="15">
        <f>P21</f>
        <v>8.3000000000000007</v>
      </c>
      <c r="Z38" s="48">
        <f t="shared" si="1"/>
        <v>9</v>
      </c>
      <c r="AA38" s="77">
        <f>SUM(Table35155053518[[#This Row],[Floor4]],Table35155053518[[#This Row],[Vault6]])</f>
        <v>16.149999999999999</v>
      </c>
      <c r="AB38" s="48">
        <f t="shared" si="1"/>
        <v>21.000000000000004</v>
      </c>
    </row>
    <row r="39" spans="1:28" x14ac:dyDescent="0.25">
      <c r="A39" s="266" t="s">
        <v>808</v>
      </c>
      <c r="B39" s="267"/>
      <c r="C39" s="267"/>
      <c r="D39" s="267"/>
      <c r="E39" s="268"/>
      <c r="F39" s="9"/>
      <c r="G39" s="266" t="s">
        <v>102</v>
      </c>
      <c r="H39" s="267"/>
      <c r="I39" s="267"/>
      <c r="J39" s="267"/>
      <c r="K39" s="268"/>
      <c r="L39" s="9"/>
      <c r="M39" s="266" t="s">
        <v>850</v>
      </c>
      <c r="N39" s="267"/>
      <c r="O39" s="267"/>
      <c r="P39" s="267"/>
      <c r="Q39" s="268"/>
      <c r="U39" s="17" t="s">
        <v>257</v>
      </c>
      <c r="V39" s="109" t="s">
        <v>464</v>
      </c>
      <c r="W39" s="15">
        <f t="shared" si="19"/>
        <v>7.9</v>
      </c>
      <c r="X39" s="48">
        <f t="shared" si="1"/>
        <v>22.999999999999996</v>
      </c>
      <c r="Y39" s="15">
        <f>P22</f>
        <v>8</v>
      </c>
      <c r="Z39" s="48">
        <f t="shared" si="1"/>
        <v>12.999999999999996</v>
      </c>
      <c r="AA39" s="77">
        <f>SUM(Table35155053518[[#This Row],[Floor4]],Table35155053518[[#This Row],[Vault6]])</f>
        <v>15.9</v>
      </c>
      <c r="AB39" s="48">
        <f t="shared" si="1"/>
        <v>24.999999999999996</v>
      </c>
    </row>
    <row r="40" spans="1:28" x14ac:dyDescent="0.25">
      <c r="A40" s="10" t="s">
        <v>1</v>
      </c>
      <c r="B40" s="10" t="s">
        <v>2</v>
      </c>
      <c r="C40" s="10" t="s">
        <v>3</v>
      </c>
      <c r="D40" s="10" t="s">
        <v>4</v>
      </c>
      <c r="E40" s="10" t="s">
        <v>5</v>
      </c>
      <c r="G40" s="10" t="s">
        <v>1</v>
      </c>
      <c r="H40" s="10" t="s">
        <v>2</v>
      </c>
      <c r="I40" s="10" t="s">
        <v>3</v>
      </c>
      <c r="J40" s="10" t="s">
        <v>4</v>
      </c>
      <c r="K40" s="10" t="s">
        <v>5</v>
      </c>
      <c r="M40" s="10" t="s">
        <v>1</v>
      </c>
      <c r="N40" s="10" t="s">
        <v>2</v>
      </c>
      <c r="O40" s="10" t="s">
        <v>3</v>
      </c>
      <c r="P40" s="10" t="s">
        <v>4</v>
      </c>
      <c r="Q40" s="10" t="s">
        <v>5</v>
      </c>
      <c r="U40" s="17" t="s">
        <v>257</v>
      </c>
      <c r="V40" s="109" t="s">
        <v>283</v>
      </c>
      <c r="W40" s="15">
        <f t="shared" si="19"/>
        <v>7.35</v>
      </c>
      <c r="X40" s="48">
        <f t="shared" si="1"/>
        <v>27.999999999999993</v>
      </c>
      <c r="Y40" s="15">
        <f>P23</f>
        <v>8.1</v>
      </c>
      <c r="Z40" s="48">
        <f t="shared" si="1"/>
        <v>10.999999999999995</v>
      </c>
      <c r="AA40" s="77">
        <f>SUM(Table35155053518[[#This Row],[Floor4]],Table35155053518[[#This Row],[Vault6]])</f>
        <v>15.45</v>
      </c>
      <c r="AB40" s="48">
        <f t="shared" si="1"/>
        <v>30.999999999999989</v>
      </c>
    </row>
    <row r="41" spans="1:28" x14ac:dyDescent="0.25">
      <c r="A41" s="219">
        <v>634</v>
      </c>
      <c r="B41" s="109" t="s">
        <v>816</v>
      </c>
      <c r="C41" s="14">
        <v>0</v>
      </c>
      <c r="D41" s="14">
        <v>0</v>
      </c>
      <c r="E41" s="14">
        <f t="shared" ref="E41:E46" si="20">SUM(C41,D41)</f>
        <v>0</v>
      </c>
      <c r="G41" s="219">
        <v>640</v>
      </c>
      <c r="H41" s="109" t="s">
        <v>431</v>
      </c>
      <c r="I41" s="14">
        <v>8.5</v>
      </c>
      <c r="J41" s="14">
        <v>8.6999999999999993</v>
      </c>
      <c r="K41" s="14">
        <f t="shared" ref="K41:K46" si="21">SUM(I41,J41)</f>
        <v>17.2</v>
      </c>
      <c r="M41" s="219">
        <v>646</v>
      </c>
      <c r="N41" s="109" t="s">
        <v>21</v>
      </c>
      <c r="O41" s="14">
        <v>7.75</v>
      </c>
      <c r="P41" s="14">
        <v>8</v>
      </c>
      <c r="Q41" s="14">
        <f t="shared" ref="Q41:Q46" si="22">SUM(O41,P41)</f>
        <v>15.75</v>
      </c>
      <c r="U41" s="17" t="s">
        <v>724</v>
      </c>
      <c r="V41" s="112" t="s">
        <v>726</v>
      </c>
      <c r="W41" s="15">
        <f>I52</f>
        <v>0</v>
      </c>
      <c r="X41" s="48">
        <f t="shared" si="1"/>
        <v>29.999999999999989</v>
      </c>
      <c r="Y41" s="15">
        <f>J52</f>
        <v>0</v>
      </c>
      <c r="Z41" s="48">
        <f t="shared" si="1"/>
        <v>23.999999999999982</v>
      </c>
      <c r="AA41" s="77">
        <f>SUM(Table35155053518[[#This Row],[Floor4]],Table35155053518[[#This Row],[Vault6]])</f>
        <v>0</v>
      </c>
      <c r="AB41" s="48">
        <f t="shared" si="1"/>
        <v>35.999999999999993</v>
      </c>
    </row>
    <row r="42" spans="1:28" x14ac:dyDescent="0.25">
      <c r="A42" s="219">
        <v>635</v>
      </c>
      <c r="B42" s="109" t="s">
        <v>817</v>
      </c>
      <c r="C42" s="14">
        <v>7.9</v>
      </c>
      <c r="D42" s="14">
        <v>7.8</v>
      </c>
      <c r="E42" s="14">
        <f t="shared" si="20"/>
        <v>15.7</v>
      </c>
      <c r="G42" s="219">
        <v>641</v>
      </c>
      <c r="H42" s="109" t="s">
        <v>432</v>
      </c>
      <c r="I42" s="14">
        <v>9.0500000000000007</v>
      </c>
      <c r="J42" s="14">
        <v>8.6999999999999993</v>
      </c>
      <c r="K42" s="14">
        <f t="shared" si="21"/>
        <v>17.75</v>
      </c>
      <c r="M42" s="219">
        <v>647</v>
      </c>
      <c r="N42" s="109" t="s">
        <v>455</v>
      </c>
      <c r="O42" s="14">
        <v>8.25</v>
      </c>
      <c r="P42" s="14">
        <v>8</v>
      </c>
      <c r="Q42" s="14">
        <f t="shared" si="22"/>
        <v>16.25</v>
      </c>
      <c r="U42" s="17" t="s">
        <v>724</v>
      </c>
      <c r="V42" s="109" t="s">
        <v>727</v>
      </c>
      <c r="W42" s="15">
        <f>I53</f>
        <v>0</v>
      </c>
      <c r="X42" s="48">
        <f t="shared" si="1"/>
        <v>29.999999999999989</v>
      </c>
      <c r="Y42" s="15">
        <f>J53</f>
        <v>0</v>
      </c>
      <c r="Z42" s="48">
        <f t="shared" si="1"/>
        <v>23.999999999999982</v>
      </c>
      <c r="AA42" s="77">
        <f>SUM(Table35155053518[[#This Row],[Floor4]],Table35155053518[[#This Row],[Vault6]])</f>
        <v>0</v>
      </c>
      <c r="AB42" s="48">
        <f t="shared" si="1"/>
        <v>35.999999999999993</v>
      </c>
    </row>
    <row r="43" spans="1:28" x14ac:dyDescent="0.25">
      <c r="A43" s="219">
        <v>636</v>
      </c>
      <c r="B43" s="109" t="s">
        <v>818</v>
      </c>
      <c r="C43" s="14">
        <v>0</v>
      </c>
      <c r="D43" s="14">
        <v>0</v>
      </c>
      <c r="E43" s="14">
        <f t="shared" si="20"/>
        <v>0</v>
      </c>
      <c r="G43" s="219">
        <v>642</v>
      </c>
      <c r="H43" s="109" t="s">
        <v>453</v>
      </c>
      <c r="I43" s="14">
        <v>7.95</v>
      </c>
      <c r="J43" s="14">
        <v>8.1999999999999993</v>
      </c>
      <c r="K43" s="14">
        <f t="shared" si="21"/>
        <v>16.149999999999999</v>
      </c>
      <c r="M43" s="219">
        <v>648</v>
      </c>
      <c r="N43" s="109" t="s">
        <v>22</v>
      </c>
      <c r="O43" s="14">
        <v>7.35</v>
      </c>
      <c r="P43" s="14">
        <v>8.3000000000000007</v>
      </c>
      <c r="Q43" s="14">
        <f t="shared" si="22"/>
        <v>15.65</v>
      </c>
      <c r="U43" s="17" t="s">
        <v>724</v>
      </c>
      <c r="V43" s="109" t="s">
        <v>740</v>
      </c>
      <c r="W43" s="15">
        <f>C30</f>
        <v>7.85</v>
      </c>
      <c r="X43" s="48">
        <f t="shared" si="1"/>
        <v>23.999999999999996</v>
      </c>
      <c r="Y43" s="15">
        <f>D30</f>
        <v>8.6</v>
      </c>
      <c r="Z43" s="48">
        <f t="shared" si="1"/>
        <v>5</v>
      </c>
      <c r="AA43" s="77">
        <f>SUM(Table35155053518[[#This Row],[Floor4]],Table35155053518[[#This Row],[Vault6]])</f>
        <v>16.45</v>
      </c>
      <c r="AB43" s="48">
        <f t="shared" si="1"/>
        <v>18</v>
      </c>
    </row>
    <row r="44" spans="1:28" x14ac:dyDescent="0.25">
      <c r="A44" s="219">
        <v>637</v>
      </c>
      <c r="B44" s="109" t="s">
        <v>819</v>
      </c>
      <c r="C44" s="14">
        <v>7.9</v>
      </c>
      <c r="D44" s="14">
        <v>8.9</v>
      </c>
      <c r="E44" s="14">
        <f t="shared" si="20"/>
        <v>16.8</v>
      </c>
      <c r="G44" s="219">
        <v>643</v>
      </c>
      <c r="H44" s="109" t="s">
        <v>81</v>
      </c>
      <c r="I44" s="14">
        <v>8.1999999999999993</v>
      </c>
      <c r="J44" s="14">
        <v>7.9</v>
      </c>
      <c r="K44" s="14">
        <f t="shared" si="21"/>
        <v>16.100000000000001</v>
      </c>
      <c r="M44" s="219">
        <v>649</v>
      </c>
      <c r="N44" s="109" t="s">
        <v>430</v>
      </c>
      <c r="O44" s="14">
        <v>8.1</v>
      </c>
      <c r="P44" s="14">
        <v>7.8</v>
      </c>
      <c r="Q44" s="14">
        <f t="shared" si="22"/>
        <v>15.899999999999999</v>
      </c>
      <c r="U44" s="17" t="s">
        <v>724</v>
      </c>
      <c r="V44" s="109" t="s">
        <v>741</v>
      </c>
      <c r="W44" s="15">
        <f t="shared" ref="W44:W47" si="23">C31</f>
        <v>8.1</v>
      </c>
      <c r="X44" s="48">
        <f t="shared" si="1"/>
        <v>20</v>
      </c>
      <c r="Y44" s="15">
        <f>D31</f>
        <v>8.1999999999999993</v>
      </c>
      <c r="Z44" s="48">
        <f t="shared" si="1"/>
        <v>9.9999999999999964</v>
      </c>
      <c r="AA44" s="77">
        <f>SUM(Table35155053518[[#This Row],[Floor4]],Table35155053518[[#This Row],[Vault6]])</f>
        <v>16.299999999999997</v>
      </c>
      <c r="AB44" s="48">
        <f t="shared" si="1"/>
        <v>19</v>
      </c>
    </row>
    <row r="45" spans="1:28" x14ac:dyDescent="0.25">
      <c r="A45" s="219">
        <v>638</v>
      </c>
      <c r="B45" s="109" t="s">
        <v>820</v>
      </c>
      <c r="C45" s="14">
        <v>8.9</v>
      </c>
      <c r="D45" s="14">
        <v>7.6</v>
      </c>
      <c r="E45" s="14">
        <f t="shared" si="20"/>
        <v>16.5</v>
      </c>
      <c r="G45" s="219">
        <v>644</v>
      </c>
      <c r="H45" s="109" t="s">
        <v>434</v>
      </c>
      <c r="I45" s="14">
        <v>8.35</v>
      </c>
      <c r="J45" s="14">
        <v>8.6999999999999993</v>
      </c>
      <c r="K45" s="14">
        <f t="shared" si="21"/>
        <v>17.049999999999997</v>
      </c>
      <c r="M45" s="219">
        <v>650</v>
      </c>
      <c r="N45" s="113"/>
      <c r="O45" s="14">
        <v>0</v>
      </c>
      <c r="P45" s="14">
        <v>0</v>
      </c>
      <c r="Q45" s="14">
        <f t="shared" si="22"/>
        <v>0</v>
      </c>
      <c r="U45" s="17" t="s">
        <v>724</v>
      </c>
      <c r="V45" s="109" t="s">
        <v>742</v>
      </c>
      <c r="W45" s="15">
        <f t="shared" si="23"/>
        <v>8.85</v>
      </c>
      <c r="X45" s="48">
        <f t="shared" si="1"/>
        <v>6.9999999999999991</v>
      </c>
      <c r="Y45" s="15">
        <f>D32</f>
        <v>8.0500000000000007</v>
      </c>
      <c r="Z45" s="48">
        <f t="shared" si="1"/>
        <v>11.999999999999995</v>
      </c>
      <c r="AA45" s="77">
        <f>SUM(Table35155053518[[#This Row],[Floor4]],Table35155053518[[#This Row],[Vault6]])</f>
        <v>16.899999999999999</v>
      </c>
      <c r="AB45" s="48">
        <f t="shared" si="1"/>
        <v>13</v>
      </c>
    </row>
    <row r="46" spans="1:28" ht="16.5" thickBot="1" x14ac:dyDescent="0.3">
      <c r="A46" s="219">
        <v>639</v>
      </c>
      <c r="B46" s="116" t="s">
        <v>821</v>
      </c>
      <c r="C46" s="14">
        <v>0</v>
      </c>
      <c r="D46" s="14">
        <v>0</v>
      </c>
      <c r="E46" s="18">
        <f t="shared" si="20"/>
        <v>0</v>
      </c>
      <c r="F46" s="9"/>
      <c r="G46" s="219">
        <v>645</v>
      </c>
      <c r="H46" s="113"/>
      <c r="I46" s="14">
        <v>0</v>
      </c>
      <c r="J46" s="14">
        <v>0</v>
      </c>
      <c r="K46" s="18">
        <f t="shared" si="21"/>
        <v>0</v>
      </c>
      <c r="L46" s="9"/>
      <c r="M46" s="219">
        <v>651</v>
      </c>
      <c r="N46" s="113"/>
      <c r="O46" s="14">
        <v>0</v>
      </c>
      <c r="P46" s="14">
        <v>0</v>
      </c>
      <c r="Q46" s="18">
        <f t="shared" si="22"/>
        <v>0</v>
      </c>
      <c r="R46" s="9"/>
      <c r="U46" s="17" t="s">
        <v>724</v>
      </c>
      <c r="V46" s="109" t="s">
        <v>743</v>
      </c>
      <c r="W46" s="15">
        <f t="shared" si="23"/>
        <v>8.1</v>
      </c>
      <c r="X46" s="48">
        <f t="shared" si="1"/>
        <v>20</v>
      </c>
      <c r="Y46" s="15">
        <f>D33</f>
        <v>7.95</v>
      </c>
      <c r="Z46" s="48">
        <f t="shared" si="1"/>
        <v>13.999999999999996</v>
      </c>
      <c r="AA46" s="77">
        <f>SUM(Table35155053518[[#This Row],[Floor4]],Table35155053518[[#This Row],[Vault6]])</f>
        <v>16.05</v>
      </c>
      <c r="AB46" s="48">
        <f t="shared" si="1"/>
        <v>23</v>
      </c>
    </row>
    <row r="47" spans="1:28" ht="16.5" thickBot="1" x14ac:dyDescent="0.3">
      <c r="B47" s="33" t="s">
        <v>10</v>
      </c>
      <c r="C47" s="20">
        <f>SUM(C41:C46)-SMALL(C41:C46,1)-SMALL(C41:C46,2)</f>
        <v>24.700000000000003</v>
      </c>
      <c r="D47" s="20">
        <f>SUM(D41:D46)-SMALL(D41:D46,1)-SMALL(D41:D46,2)</f>
        <v>24.299999999999997</v>
      </c>
      <c r="E47" s="21">
        <f>SUM(C47:D47)</f>
        <v>49</v>
      </c>
      <c r="F47" s="9"/>
      <c r="H47" s="33" t="s">
        <v>10</v>
      </c>
      <c r="I47" s="20">
        <f>SUM(I41:I46)-SMALL(I41:I46,1)-SMALL(I41:I46,2)</f>
        <v>34.1</v>
      </c>
      <c r="J47" s="20">
        <f>SUM(J41:J46)-SMALL(J41:J46,1)-SMALL(J41:J46,2)</f>
        <v>34.300000000000004</v>
      </c>
      <c r="K47" s="21">
        <f>SUM(I47:J47)</f>
        <v>68.400000000000006</v>
      </c>
      <c r="L47" s="9"/>
      <c r="N47" s="33" t="s">
        <v>10</v>
      </c>
      <c r="O47" s="20">
        <f>SUM(O41:O46)-SMALL(O41:O46,1)-SMALL(O41:O46,2)</f>
        <v>31.450000000000003</v>
      </c>
      <c r="P47" s="20">
        <f>SUM(P41:P46)-SMALL(P41:P46,1)-SMALL(P41:P46,2)</f>
        <v>32.1</v>
      </c>
      <c r="Q47" s="21">
        <f>SUM(O47:P47)</f>
        <v>63.550000000000004</v>
      </c>
      <c r="R47" s="9"/>
      <c r="U47" s="17" t="s">
        <v>724</v>
      </c>
      <c r="V47" s="109" t="s">
        <v>744</v>
      </c>
      <c r="W47" s="15">
        <f t="shared" si="23"/>
        <v>7.9</v>
      </c>
      <c r="X47" s="48">
        <f t="shared" si="1"/>
        <v>22.999999999999996</v>
      </c>
      <c r="Y47" s="15">
        <f>D34</f>
        <v>8.6</v>
      </c>
      <c r="Z47" s="48">
        <f t="shared" si="1"/>
        <v>5</v>
      </c>
      <c r="AA47" s="77">
        <f>SUM(Table35155053518[[#This Row],[Floor4]],Table35155053518[[#This Row],[Vault6]])</f>
        <v>16.5</v>
      </c>
      <c r="AB47" s="48">
        <f t="shared" si="1"/>
        <v>17</v>
      </c>
    </row>
    <row r="48" spans="1:28" x14ac:dyDescent="0.25">
      <c r="B48" s="110" t="s">
        <v>107</v>
      </c>
      <c r="D48" s="33"/>
      <c r="E48" s="34"/>
      <c r="H48" s="110" t="s">
        <v>107</v>
      </c>
      <c r="J48" s="33"/>
      <c r="K48" s="34"/>
      <c r="N48" s="110" t="s">
        <v>107</v>
      </c>
      <c r="P48" s="33"/>
      <c r="Q48" s="34"/>
      <c r="U48" s="17" t="s">
        <v>338</v>
      </c>
      <c r="V48" s="109" t="s">
        <v>40</v>
      </c>
      <c r="W48" s="15">
        <f>I30</f>
        <v>8.9</v>
      </c>
      <c r="X48" s="48">
        <f t="shared" si="1"/>
        <v>6</v>
      </c>
      <c r="Y48" s="15">
        <f>J30</f>
        <v>8.8000000000000007</v>
      </c>
      <c r="Z48" s="48">
        <f t="shared" si="1"/>
        <v>3</v>
      </c>
      <c r="AA48" s="77">
        <f>SUM(Table35155053518[[#This Row],[Floor4]],Table35155053518[[#This Row],[Vault6]])</f>
        <v>17.700000000000003</v>
      </c>
      <c r="AB48" s="48">
        <f t="shared" si="1"/>
        <v>4</v>
      </c>
    </row>
    <row r="49" spans="1:28" x14ac:dyDescent="0.25">
      <c r="U49" s="17" t="s">
        <v>338</v>
      </c>
      <c r="V49" s="109" t="s">
        <v>43</v>
      </c>
      <c r="W49" s="15">
        <f t="shared" ref="W49:W52" si="24">I31</f>
        <v>9.35</v>
      </c>
      <c r="X49" s="48">
        <f t="shared" si="1"/>
        <v>2</v>
      </c>
      <c r="Y49" s="15">
        <f>J31</f>
        <v>8.5</v>
      </c>
      <c r="Z49" s="48">
        <f t="shared" si="1"/>
        <v>7.0000000000000009</v>
      </c>
      <c r="AA49" s="77">
        <f>SUM(Table35155053518[[#This Row],[Floor4]],Table35155053518[[#This Row],[Vault6]])</f>
        <v>17.850000000000001</v>
      </c>
      <c r="AB49" s="48">
        <f t="shared" si="1"/>
        <v>2</v>
      </c>
    </row>
    <row r="50" spans="1:28" x14ac:dyDescent="0.25">
      <c r="A50" s="266" t="s">
        <v>515</v>
      </c>
      <c r="B50" s="267"/>
      <c r="C50" s="267"/>
      <c r="D50" s="267"/>
      <c r="E50" s="268"/>
      <c r="F50" s="127"/>
      <c r="G50" s="266" t="s">
        <v>725</v>
      </c>
      <c r="H50" s="267"/>
      <c r="I50" s="267"/>
      <c r="J50" s="267"/>
      <c r="K50" s="268"/>
      <c r="L50" s="127"/>
      <c r="M50" s="269"/>
      <c r="N50" s="47" t="s">
        <v>13</v>
      </c>
      <c r="O50" s="51" t="s">
        <v>5</v>
      </c>
      <c r="P50" s="52" t="s">
        <v>11</v>
      </c>
      <c r="Q50" s="269"/>
      <c r="U50" s="17" t="s">
        <v>338</v>
      </c>
      <c r="V50" s="109" t="s">
        <v>42</v>
      </c>
      <c r="W50" s="15">
        <f t="shared" si="24"/>
        <v>9.1</v>
      </c>
      <c r="X50" s="48">
        <f t="shared" si="1"/>
        <v>3</v>
      </c>
      <c r="Y50" s="15">
        <f>J32</f>
        <v>8.4</v>
      </c>
      <c r="Z50" s="48">
        <f t="shared" si="1"/>
        <v>8</v>
      </c>
      <c r="AA50" s="77">
        <f>SUM(Table35155053518[[#This Row],[Floor4]],Table35155053518[[#This Row],[Vault6]])</f>
        <v>17.5</v>
      </c>
      <c r="AB50" s="48">
        <f t="shared" si="1"/>
        <v>5</v>
      </c>
    </row>
    <row r="51" spans="1:28" x14ac:dyDescent="0.25">
      <c r="A51" s="10" t="s">
        <v>1</v>
      </c>
      <c r="B51" s="10" t="s">
        <v>2</v>
      </c>
      <c r="C51" s="10" t="s">
        <v>3</v>
      </c>
      <c r="D51" s="10" t="s">
        <v>4</v>
      </c>
      <c r="E51" s="10" t="s">
        <v>5</v>
      </c>
      <c r="F51" s="1"/>
      <c r="G51" s="10" t="s">
        <v>1</v>
      </c>
      <c r="H51" s="10" t="s">
        <v>2</v>
      </c>
      <c r="I51" s="10" t="s">
        <v>3</v>
      </c>
      <c r="J51" s="10" t="s">
        <v>4</v>
      </c>
      <c r="K51" s="10" t="s">
        <v>5</v>
      </c>
      <c r="L51" s="1"/>
      <c r="M51" s="92"/>
      <c r="N51" s="53" t="s">
        <v>335</v>
      </c>
      <c r="O51" s="55">
        <f t="shared" ref="O51" si="25">E14</f>
        <v>62.6</v>
      </c>
      <c r="P51" s="48">
        <f>SUMPRODUCT((O$51:O$62&gt;O51)/COUNTIF(O$51:O$62,O$51:O$62&amp;""))+1</f>
        <v>11</v>
      </c>
      <c r="Q51" s="133"/>
      <c r="U51" s="17" t="s">
        <v>338</v>
      </c>
      <c r="V51" s="109" t="s">
        <v>41</v>
      </c>
      <c r="W51" s="15">
        <f t="shared" si="24"/>
        <v>9</v>
      </c>
      <c r="X51" s="48">
        <f t="shared" si="1"/>
        <v>5</v>
      </c>
      <c r="Y51" s="15">
        <f>J33</f>
        <v>8.5</v>
      </c>
      <c r="Z51" s="48">
        <f t="shared" si="1"/>
        <v>7.0000000000000009</v>
      </c>
      <c r="AA51" s="77">
        <f>SUM(Table35155053518[[#This Row],[Floor4]],Table35155053518[[#This Row],[Vault6]])</f>
        <v>17.5</v>
      </c>
      <c r="AB51" s="48">
        <f t="shared" si="1"/>
        <v>5</v>
      </c>
    </row>
    <row r="52" spans="1:28" x14ac:dyDescent="0.25">
      <c r="A52" s="219">
        <v>652</v>
      </c>
      <c r="B52" s="109" t="s">
        <v>516</v>
      </c>
      <c r="C52" s="14">
        <v>7.1</v>
      </c>
      <c r="D52" s="14">
        <v>7.1</v>
      </c>
      <c r="E52" s="14">
        <f t="shared" ref="E52" si="26">SUM(C52,D52)</f>
        <v>14.2</v>
      </c>
      <c r="F52" s="1"/>
      <c r="G52" s="219">
        <v>653</v>
      </c>
      <c r="H52" s="112" t="s">
        <v>726</v>
      </c>
      <c r="I52" s="14">
        <v>0</v>
      </c>
      <c r="J52" s="14">
        <v>0</v>
      </c>
      <c r="K52" s="14">
        <f t="shared" ref="K52:K53" si="27">SUM(I52,J52)</f>
        <v>0</v>
      </c>
      <c r="L52" s="1"/>
      <c r="M52" s="95"/>
      <c r="N52" s="53" t="s">
        <v>463</v>
      </c>
      <c r="O52" s="55">
        <f>K14</f>
        <v>68.25</v>
      </c>
      <c r="P52" s="48">
        <f t="shared" ref="P52:P62" si="28">SUMPRODUCT((O$51:O$62&gt;O52)/COUNTIF(O$51:O$62,O$51:O$62&amp;""))+1</f>
        <v>5</v>
      </c>
      <c r="Q52" s="82"/>
      <c r="U52" s="17" t="s">
        <v>338</v>
      </c>
      <c r="V52" s="109" t="s">
        <v>44</v>
      </c>
      <c r="W52" s="15">
        <f t="shared" si="24"/>
        <v>9.4</v>
      </c>
      <c r="X52" s="48">
        <f t="shared" si="1"/>
        <v>1</v>
      </c>
      <c r="Y52" s="15">
        <f>J34</f>
        <v>8.6</v>
      </c>
      <c r="Z52" s="48">
        <f t="shared" si="1"/>
        <v>5</v>
      </c>
      <c r="AA52" s="77">
        <f>SUM(Table35155053518[[#This Row],[Floor4]],Table35155053518[[#This Row],[Vault6]])</f>
        <v>18</v>
      </c>
      <c r="AB52" s="48">
        <f t="shared" si="1"/>
        <v>1</v>
      </c>
    </row>
    <row r="53" spans="1:28" x14ac:dyDescent="0.25">
      <c r="A53" s="125"/>
      <c r="B53" s="128"/>
      <c r="C53" s="126"/>
      <c r="D53" s="126"/>
      <c r="E53" s="126"/>
      <c r="F53" s="1"/>
      <c r="G53" s="219">
        <v>654</v>
      </c>
      <c r="H53" s="109" t="s">
        <v>727</v>
      </c>
      <c r="I53" s="14">
        <v>0</v>
      </c>
      <c r="J53" s="14">
        <v>0</v>
      </c>
      <c r="K53" s="14">
        <f t="shared" si="27"/>
        <v>0</v>
      </c>
      <c r="L53" s="1"/>
      <c r="M53" s="95"/>
      <c r="N53" s="53" t="s">
        <v>12</v>
      </c>
      <c r="O53" s="55">
        <f>Q14</f>
        <v>68.999999999999986</v>
      </c>
      <c r="P53" s="48">
        <f t="shared" si="28"/>
        <v>2</v>
      </c>
      <c r="Q53" s="82"/>
      <c r="U53" s="17" t="s">
        <v>338</v>
      </c>
      <c r="V53" s="109" t="s">
        <v>45</v>
      </c>
      <c r="W53" s="15">
        <f>O30</f>
        <v>9.1</v>
      </c>
      <c r="X53" s="48">
        <f t="shared" si="1"/>
        <v>3</v>
      </c>
      <c r="Y53" s="15">
        <f t="shared" ref="Y53:Y58" si="29">P30</f>
        <v>8.6</v>
      </c>
      <c r="Z53" s="48">
        <f t="shared" si="1"/>
        <v>5</v>
      </c>
      <c r="AA53" s="77">
        <f>SUM(Table35155053518[[#This Row],[Floor4]],Table35155053518[[#This Row],[Vault6]])</f>
        <v>17.7</v>
      </c>
      <c r="AB53" s="48">
        <f t="shared" si="1"/>
        <v>4</v>
      </c>
    </row>
    <row r="54" spans="1:28" x14ac:dyDescent="0.25">
      <c r="F54" s="1"/>
      <c r="G54" s="121"/>
      <c r="H54" s="132"/>
      <c r="I54" s="82"/>
      <c r="J54" s="82"/>
      <c r="K54" s="82"/>
      <c r="L54" s="1"/>
      <c r="M54" s="95"/>
      <c r="N54" s="53" t="s">
        <v>1037</v>
      </c>
      <c r="O54" s="54">
        <f>E25</f>
        <v>64.400000000000006</v>
      </c>
      <c r="P54" s="48">
        <f t="shared" si="28"/>
        <v>9</v>
      </c>
      <c r="Q54" s="82"/>
      <c r="U54" s="17" t="s">
        <v>338</v>
      </c>
      <c r="V54" s="109" t="s">
        <v>49</v>
      </c>
      <c r="W54" s="15">
        <f t="shared" ref="W54:W58" si="30">O31</f>
        <v>8.9</v>
      </c>
      <c r="X54" s="48">
        <f t="shared" si="1"/>
        <v>6</v>
      </c>
      <c r="Y54" s="15">
        <f t="shared" si="29"/>
        <v>8.1999999999999993</v>
      </c>
      <c r="Z54" s="48">
        <f t="shared" si="1"/>
        <v>9.9999999999999964</v>
      </c>
      <c r="AA54" s="77">
        <f>SUM(Table35155053518[[#This Row],[Floor4]],Table35155053518[[#This Row],[Vault6]])</f>
        <v>17.100000000000001</v>
      </c>
      <c r="AB54" s="48">
        <f t="shared" si="1"/>
        <v>11</v>
      </c>
    </row>
    <row r="55" spans="1:28" x14ac:dyDescent="0.25">
      <c r="F55" s="1"/>
      <c r="G55" s="121"/>
      <c r="H55" s="132"/>
      <c r="I55" s="82"/>
      <c r="J55" s="82"/>
      <c r="K55" s="82"/>
      <c r="L55" s="1"/>
      <c r="M55" s="95"/>
      <c r="N55" s="62" t="s">
        <v>14</v>
      </c>
      <c r="O55" s="69">
        <f>K25</f>
        <v>68</v>
      </c>
      <c r="P55" s="48">
        <f t="shared" si="28"/>
        <v>6</v>
      </c>
      <c r="Q55" s="82"/>
      <c r="U55" s="17" t="s">
        <v>338</v>
      </c>
      <c r="V55" s="109" t="s">
        <v>357</v>
      </c>
      <c r="W55" s="15">
        <f t="shared" si="30"/>
        <v>8.65</v>
      </c>
      <c r="X55" s="48">
        <f t="shared" si="1"/>
        <v>11.000000000000002</v>
      </c>
      <c r="Y55" s="15">
        <f t="shared" si="29"/>
        <v>8.1999999999999993</v>
      </c>
      <c r="Z55" s="48">
        <f t="shared" si="1"/>
        <v>9.9999999999999964</v>
      </c>
      <c r="AA55" s="77">
        <f>SUM(Table35155053518[[#This Row],[Floor4]],Table35155053518[[#This Row],[Vault6]])</f>
        <v>16.850000000000001</v>
      </c>
      <c r="AB55" s="48">
        <f t="shared" si="1"/>
        <v>14.000000000000002</v>
      </c>
    </row>
    <row r="56" spans="1:28" x14ac:dyDescent="0.25">
      <c r="F56" s="1"/>
      <c r="G56" s="121"/>
      <c r="H56" s="132"/>
      <c r="I56" s="82"/>
      <c r="J56" s="82"/>
      <c r="K56" s="82"/>
      <c r="L56" s="1"/>
      <c r="M56" s="95"/>
      <c r="N56" s="70" t="s">
        <v>260</v>
      </c>
      <c r="O56" s="71">
        <f>Q25</f>
        <v>66.75</v>
      </c>
      <c r="P56" s="48">
        <f t="shared" si="28"/>
        <v>8</v>
      </c>
      <c r="Q56" s="82"/>
      <c r="U56" s="17" t="s">
        <v>338</v>
      </c>
      <c r="V56" s="109" t="s">
        <v>792</v>
      </c>
      <c r="W56" s="15">
        <f t="shared" si="30"/>
        <v>8.4</v>
      </c>
      <c r="X56" s="48">
        <f t="shared" si="1"/>
        <v>16.000000000000004</v>
      </c>
      <c r="Y56" s="15">
        <f t="shared" si="29"/>
        <v>8.1</v>
      </c>
      <c r="Z56" s="48">
        <f t="shared" si="1"/>
        <v>10.999999999999995</v>
      </c>
      <c r="AA56" s="77">
        <f>SUM(Table35155053518[[#This Row],[Floor4]],Table35155053518[[#This Row],[Vault6]])</f>
        <v>16.5</v>
      </c>
      <c r="AB56" s="48">
        <f t="shared" si="1"/>
        <v>17</v>
      </c>
    </row>
    <row r="57" spans="1:28" x14ac:dyDescent="0.25">
      <c r="F57" s="127"/>
      <c r="G57" s="121"/>
      <c r="H57" s="132"/>
      <c r="I57" s="82"/>
      <c r="J57" s="82"/>
      <c r="K57" s="75"/>
      <c r="L57" s="127"/>
      <c r="M57" s="95"/>
      <c r="N57" s="70" t="s">
        <v>1049</v>
      </c>
      <c r="O57" s="69">
        <f>E36</f>
        <v>66.899999999999991</v>
      </c>
      <c r="P57" s="48">
        <f t="shared" si="28"/>
        <v>7</v>
      </c>
      <c r="Q57" s="75"/>
      <c r="U57" s="17" t="s">
        <v>338</v>
      </c>
      <c r="V57" s="109" t="s">
        <v>793</v>
      </c>
      <c r="W57" s="15">
        <f t="shared" si="30"/>
        <v>8.8000000000000007</v>
      </c>
      <c r="X57" s="48">
        <f t="shared" si="1"/>
        <v>7.9999999999999991</v>
      </c>
      <c r="Y57" s="15">
        <f t="shared" si="29"/>
        <v>8.1</v>
      </c>
      <c r="Z57" s="48">
        <f t="shared" si="1"/>
        <v>10.999999999999995</v>
      </c>
      <c r="AA57" s="77">
        <f>SUM(Table35155053518[[#This Row],[Floor4]],Table35155053518[[#This Row],[Vault6]])</f>
        <v>16.899999999999999</v>
      </c>
      <c r="AB57" s="48">
        <f t="shared" si="1"/>
        <v>13</v>
      </c>
    </row>
    <row r="58" spans="1:28" x14ac:dyDescent="0.25">
      <c r="A58" s="1"/>
      <c r="B58" s="123"/>
      <c r="C58" s="71"/>
      <c r="D58" s="71"/>
      <c r="E58" s="124"/>
      <c r="F58" s="127"/>
      <c r="G58" s="1"/>
      <c r="H58" s="123"/>
      <c r="I58" s="71"/>
      <c r="J58" s="71"/>
      <c r="K58" s="124"/>
      <c r="L58" s="127"/>
      <c r="M58" s="127"/>
      <c r="N58" s="70" t="s">
        <v>350</v>
      </c>
      <c r="O58" s="71">
        <f>K36</f>
        <v>71.25</v>
      </c>
      <c r="P58" s="48">
        <f t="shared" si="28"/>
        <v>1</v>
      </c>
      <c r="Q58" s="124"/>
      <c r="U58" s="17" t="s">
        <v>338</v>
      </c>
      <c r="V58" s="109" t="s">
        <v>352</v>
      </c>
      <c r="W58" s="15">
        <f t="shared" si="30"/>
        <v>0</v>
      </c>
      <c r="X58" s="48">
        <f t="shared" si="1"/>
        <v>29.999999999999989</v>
      </c>
      <c r="Y58" s="15">
        <f t="shared" si="29"/>
        <v>0</v>
      </c>
      <c r="Z58" s="48">
        <f t="shared" si="1"/>
        <v>23.999999999999982</v>
      </c>
      <c r="AA58" s="77">
        <f>SUM(Table35155053518[[#This Row],[Floor4]],Table35155053518[[#This Row],[Vault6]])</f>
        <v>0</v>
      </c>
      <c r="AB58" s="48">
        <f t="shared" si="1"/>
        <v>35.999999999999993</v>
      </c>
    </row>
    <row r="59" spans="1:28" x14ac:dyDescent="0.25">
      <c r="A59" s="1"/>
      <c r="B59" s="142"/>
      <c r="C59" s="1"/>
      <c r="D59" s="123"/>
      <c r="E59" s="137"/>
      <c r="F59" s="1"/>
      <c r="G59" s="1"/>
      <c r="H59" s="142"/>
      <c r="I59" s="1"/>
      <c r="J59" s="123"/>
      <c r="K59" s="137"/>
      <c r="L59" s="1"/>
      <c r="M59" s="127"/>
      <c r="N59" s="70" t="s">
        <v>349</v>
      </c>
      <c r="O59" s="71">
        <f>Q36</f>
        <v>68.549999999999983</v>
      </c>
      <c r="P59" s="48">
        <f t="shared" si="28"/>
        <v>3</v>
      </c>
      <c r="Q59" s="137"/>
      <c r="U59" s="17" t="s">
        <v>815</v>
      </c>
      <c r="V59" s="109" t="s">
        <v>816</v>
      </c>
      <c r="W59" s="15">
        <f>C41</f>
        <v>0</v>
      </c>
      <c r="X59" s="48">
        <f t="shared" si="1"/>
        <v>29.999999999999989</v>
      </c>
      <c r="Y59" s="15">
        <f t="shared" ref="Y59:Y64" si="31">D41</f>
        <v>0</v>
      </c>
      <c r="Z59" s="48">
        <f t="shared" si="1"/>
        <v>23.999999999999982</v>
      </c>
      <c r="AA59" s="77">
        <f>SUM(Table35155053518[[#This Row],[Floor4]],Table35155053518[[#This Row],[Vault6]])</f>
        <v>0</v>
      </c>
      <c r="AB59" s="48">
        <f t="shared" si="1"/>
        <v>35.999999999999993</v>
      </c>
    </row>
    <row r="60" spans="1:28" x14ac:dyDescent="0.25">
      <c r="A60" s="1"/>
      <c r="B60" s="1"/>
      <c r="C60" s="1"/>
      <c r="D60" s="1"/>
      <c r="E60" s="1"/>
      <c r="F60" s="1"/>
      <c r="G60" s="1"/>
      <c r="H60" s="1"/>
      <c r="I60" s="1"/>
      <c r="J60" s="1"/>
      <c r="K60" s="1"/>
      <c r="L60" s="1"/>
      <c r="M60" s="127"/>
      <c r="N60" s="70" t="s">
        <v>1034</v>
      </c>
      <c r="O60" s="69">
        <f>E47</f>
        <v>49</v>
      </c>
      <c r="P60" s="48">
        <f t="shared" si="28"/>
        <v>12</v>
      </c>
      <c r="Q60" s="1"/>
      <c r="U60" s="17" t="s">
        <v>815</v>
      </c>
      <c r="V60" s="109" t="s">
        <v>817</v>
      </c>
      <c r="W60" s="15">
        <f t="shared" ref="W60:W64" si="32">C42</f>
        <v>7.9</v>
      </c>
      <c r="X60" s="48">
        <f t="shared" si="1"/>
        <v>22.999999999999996</v>
      </c>
      <c r="Y60" s="15">
        <f t="shared" si="31"/>
        <v>7.8</v>
      </c>
      <c r="Z60" s="48">
        <f t="shared" si="1"/>
        <v>15.999999999999996</v>
      </c>
      <c r="AA60" s="77">
        <f>SUM(Table35155053518[[#This Row],[Floor4]],Table35155053518[[#This Row],[Vault6]])</f>
        <v>15.7</v>
      </c>
      <c r="AB60" s="48">
        <f t="shared" si="1"/>
        <v>28.999999999999989</v>
      </c>
    </row>
    <row r="61" spans="1:28" x14ac:dyDescent="0.25">
      <c r="A61" s="269"/>
      <c r="B61" s="269"/>
      <c r="C61" s="269"/>
      <c r="D61" s="269"/>
      <c r="E61" s="269"/>
      <c r="F61" s="127"/>
      <c r="G61" s="269"/>
      <c r="H61" s="269"/>
      <c r="I61" s="269"/>
      <c r="J61" s="269"/>
      <c r="K61" s="269"/>
      <c r="L61" s="127"/>
      <c r="M61" s="269"/>
      <c r="N61" s="70" t="s">
        <v>102</v>
      </c>
      <c r="O61" s="71">
        <f>K47</f>
        <v>68.400000000000006</v>
      </c>
      <c r="P61" s="48">
        <f t="shared" si="28"/>
        <v>4</v>
      </c>
      <c r="Q61" s="269"/>
      <c r="U61" s="17" t="s">
        <v>815</v>
      </c>
      <c r="V61" s="109" t="s">
        <v>818</v>
      </c>
      <c r="W61" s="15">
        <f t="shared" si="32"/>
        <v>0</v>
      </c>
      <c r="X61" s="48">
        <f t="shared" si="1"/>
        <v>29.999999999999989</v>
      </c>
      <c r="Y61" s="15">
        <f t="shared" si="31"/>
        <v>0</v>
      </c>
      <c r="Z61" s="48">
        <f t="shared" si="1"/>
        <v>23.999999999999982</v>
      </c>
      <c r="AA61" s="77">
        <f>SUM(Table35155053518[[#This Row],[Floor4]],Table35155053518[[#This Row],[Vault6]])</f>
        <v>0</v>
      </c>
      <c r="AB61" s="48">
        <f t="shared" si="1"/>
        <v>35.999999999999993</v>
      </c>
    </row>
    <row r="62" spans="1:28" x14ac:dyDescent="0.25">
      <c r="A62" s="133"/>
      <c r="B62" s="133"/>
      <c r="C62" s="133"/>
      <c r="D62" s="133"/>
      <c r="E62" s="133"/>
      <c r="F62" s="1"/>
      <c r="G62" s="133"/>
      <c r="H62" s="133"/>
      <c r="I62" s="133"/>
      <c r="J62" s="133"/>
      <c r="K62" s="133"/>
      <c r="L62" s="1"/>
      <c r="M62" s="92"/>
      <c r="N62" s="70" t="s">
        <v>846</v>
      </c>
      <c r="O62" s="71">
        <f>Q47</f>
        <v>63.550000000000004</v>
      </c>
      <c r="P62" s="48">
        <f t="shared" si="28"/>
        <v>10</v>
      </c>
      <c r="Q62" s="133"/>
      <c r="U62" s="17" t="s">
        <v>815</v>
      </c>
      <c r="V62" s="109" t="s">
        <v>819</v>
      </c>
      <c r="W62" s="15">
        <f t="shared" si="32"/>
        <v>7.9</v>
      </c>
      <c r="X62" s="48">
        <f t="shared" si="1"/>
        <v>22.999999999999996</v>
      </c>
      <c r="Y62" s="15">
        <f t="shared" si="31"/>
        <v>8.9</v>
      </c>
      <c r="Z62" s="48">
        <f t="shared" si="1"/>
        <v>2</v>
      </c>
      <c r="AA62" s="77">
        <f>SUM(Table35155053518[[#This Row],[Floor4]],Table35155053518[[#This Row],[Vault6]])</f>
        <v>16.8</v>
      </c>
      <c r="AB62" s="48">
        <f t="shared" si="1"/>
        <v>15.000000000000002</v>
      </c>
    </row>
    <row r="63" spans="1:28" x14ac:dyDescent="0.25">
      <c r="A63" s="121"/>
      <c r="B63" s="132"/>
      <c r="C63" s="82"/>
      <c r="D63" s="82"/>
      <c r="E63" s="82"/>
      <c r="F63" s="1"/>
      <c r="G63" s="121"/>
      <c r="H63" s="132"/>
      <c r="I63" s="82"/>
      <c r="J63" s="82"/>
      <c r="K63" s="82"/>
      <c r="L63" s="1"/>
      <c r="M63" s="121"/>
      <c r="N63" s="142"/>
      <c r="O63" s="1"/>
      <c r="P63" s="1"/>
      <c r="Q63" s="82"/>
      <c r="U63" s="17" t="s">
        <v>815</v>
      </c>
      <c r="V63" s="109" t="s">
        <v>820</v>
      </c>
      <c r="W63" s="15">
        <f t="shared" si="32"/>
        <v>8.9</v>
      </c>
      <c r="X63" s="48">
        <f t="shared" si="1"/>
        <v>6</v>
      </c>
      <c r="Y63" s="15">
        <f t="shared" si="31"/>
        <v>7.6</v>
      </c>
      <c r="Z63" s="48">
        <f t="shared" si="1"/>
        <v>17.999999999999993</v>
      </c>
      <c r="AA63" s="77">
        <f>SUM(Table35155053518[[#This Row],[Floor4]],Table35155053518[[#This Row],[Vault6]])</f>
        <v>16.5</v>
      </c>
      <c r="AB63" s="48">
        <f t="shared" si="1"/>
        <v>17</v>
      </c>
    </row>
    <row r="64" spans="1:28" x14ac:dyDescent="0.25">
      <c r="A64" s="121"/>
      <c r="B64" s="132"/>
      <c r="C64" s="82"/>
      <c r="D64" s="82"/>
      <c r="E64" s="82"/>
      <c r="F64" s="1"/>
      <c r="G64" s="121"/>
      <c r="H64" s="132"/>
      <c r="I64" s="82"/>
      <c r="J64" s="82"/>
      <c r="K64" s="82"/>
      <c r="L64" s="1"/>
      <c r="M64" s="121"/>
      <c r="N64" s="1"/>
      <c r="O64" s="1"/>
      <c r="P64" s="1"/>
      <c r="Q64" s="82"/>
      <c r="U64" s="17" t="s">
        <v>815</v>
      </c>
      <c r="V64" s="116" t="s">
        <v>821</v>
      </c>
      <c r="W64" s="15">
        <f t="shared" si="32"/>
        <v>0</v>
      </c>
      <c r="X64" s="48">
        <f t="shared" si="1"/>
        <v>29.999999999999989</v>
      </c>
      <c r="Y64" s="15">
        <f t="shared" si="31"/>
        <v>0</v>
      </c>
      <c r="Z64" s="48">
        <f t="shared" si="1"/>
        <v>23.999999999999982</v>
      </c>
      <c r="AA64" s="77">
        <f>SUM(Table35155053518[[#This Row],[Floor4]],Table35155053518[[#This Row],[Vault6]])</f>
        <v>0</v>
      </c>
      <c r="AB64" s="48">
        <f t="shared" si="1"/>
        <v>35.999999999999993</v>
      </c>
    </row>
    <row r="65" spans="1:28" x14ac:dyDescent="0.25">
      <c r="A65" s="121"/>
      <c r="B65" s="132"/>
      <c r="C65" s="82"/>
      <c r="D65" s="82"/>
      <c r="E65" s="82"/>
      <c r="F65" s="1"/>
      <c r="G65" s="121"/>
      <c r="H65" s="132"/>
      <c r="I65" s="82"/>
      <c r="J65" s="82"/>
      <c r="K65" s="82"/>
      <c r="L65" s="1"/>
      <c r="M65" s="121"/>
      <c r="N65" s="269"/>
      <c r="O65" s="269"/>
      <c r="P65" s="269"/>
      <c r="Q65" s="82"/>
      <c r="U65" s="17" t="s">
        <v>838</v>
      </c>
      <c r="V65" s="109" t="s">
        <v>431</v>
      </c>
      <c r="W65" s="15">
        <f>I41</f>
        <v>8.5</v>
      </c>
      <c r="X65" s="48">
        <f t="shared" si="1"/>
        <v>14.000000000000002</v>
      </c>
      <c r="Y65" s="15">
        <f>J41</f>
        <v>8.6999999999999993</v>
      </c>
      <c r="Z65" s="48">
        <f t="shared" si="1"/>
        <v>4</v>
      </c>
      <c r="AA65" s="77">
        <f>SUM(Table35155053518[[#This Row],[Floor4]],Table35155053518[[#This Row],[Vault6]])</f>
        <v>17.2</v>
      </c>
      <c r="AB65" s="48">
        <f t="shared" si="1"/>
        <v>9</v>
      </c>
    </row>
    <row r="66" spans="1:28" x14ac:dyDescent="0.25">
      <c r="A66" s="121"/>
      <c r="B66" s="132"/>
      <c r="C66" s="132"/>
      <c r="D66" s="132"/>
      <c r="E66" s="82"/>
      <c r="F66" s="1"/>
      <c r="G66" s="121"/>
      <c r="H66" s="132"/>
      <c r="I66" s="82"/>
      <c r="J66" s="82"/>
      <c r="K66" s="82"/>
      <c r="L66" s="1"/>
      <c r="M66" s="121"/>
      <c r="N66" s="133"/>
      <c r="O66" s="133"/>
      <c r="P66" s="133"/>
      <c r="Q66" s="82"/>
      <c r="U66" s="17" t="s">
        <v>838</v>
      </c>
      <c r="V66" s="109" t="s">
        <v>432</v>
      </c>
      <c r="W66" s="15">
        <f t="shared" ref="W66:W69" si="33">I42</f>
        <v>9.0500000000000007</v>
      </c>
      <c r="X66" s="48">
        <f t="shared" si="1"/>
        <v>4</v>
      </c>
      <c r="Y66" s="15">
        <f>J42</f>
        <v>8.6999999999999993</v>
      </c>
      <c r="Z66" s="48">
        <f t="shared" si="1"/>
        <v>4</v>
      </c>
      <c r="AA66" s="77">
        <f>SUM(Table35155053518[[#This Row],[Floor4]],Table35155053518[[#This Row],[Vault6]])</f>
        <v>17.75</v>
      </c>
      <c r="AB66" s="48">
        <f t="shared" si="1"/>
        <v>3</v>
      </c>
    </row>
    <row r="67" spans="1:28" x14ac:dyDescent="0.25">
      <c r="A67" s="121"/>
      <c r="B67" s="132"/>
      <c r="C67" s="132"/>
      <c r="D67" s="132"/>
      <c r="E67" s="82"/>
      <c r="F67" s="1"/>
      <c r="G67" s="121"/>
      <c r="H67" s="132"/>
      <c r="I67" s="82"/>
      <c r="J67" s="82"/>
      <c r="K67" s="82"/>
      <c r="L67" s="1"/>
      <c r="M67" s="121"/>
      <c r="N67" s="132"/>
      <c r="O67" s="82"/>
      <c r="P67" s="82"/>
      <c r="Q67" s="82"/>
      <c r="U67" s="17" t="s">
        <v>838</v>
      </c>
      <c r="V67" s="109" t="s">
        <v>453</v>
      </c>
      <c r="W67" s="15">
        <f t="shared" si="33"/>
        <v>7.95</v>
      </c>
      <c r="X67" s="48">
        <f t="shared" si="1"/>
        <v>21.999999999999996</v>
      </c>
      <c r="Y67" s="15">
        <f>J43</f>
        <v>8.1999999999999993</v>
      </c>
      <c r="Z67" s="48">
        <f t="shared" si="1"/>
        <v>9.9999999999999964</v>
      </c>
      <c r="AA67" s="77">
        <f>SUM(Table35155053518[[#This Row],[Floor4]],Table35155053518[[#This Row],[Vault6]])</f>
        <v>16.149999999999999</v>
      </c>
      <c r="AB67" s="48">
        <f t="shared" si="1"/>
        <v>21.000000000000004</v>
      </c>
    </row>
    <row r="68" spans="1:28" x14ac:dyDescent="0.25">
      <c r="A68" s="121"/>
      <c r="B68" s="132"/>
      <c r="C68" s="132"/>
      <c r="D68" s="132"/>
      <c r="E68" s="75"/>
      <c r="F68" s="127"/>
      <c r="G68" s="121"/>
      <c r="H68" s="132"/>
      <c r="I68" s="82"/>
      <c r="J68" s="82"/>
      <c r="K68" s="75"/>
      <c r="L68" s="127"/>
      <c r="M68" s="121"/>
      <c r="N68" s="132"/>
      <c r="O68" s="82"/>
      <c r="P68" s="82"/>
      <c r="Q68" s="75"/>
      <c r="U68" s="17" t="s">
        <v>838</v>
      </c>
      <c r="V68" s="109" t="s">
        <v>81</v>
      </c>
      <c r="W68" s="15">
        <f t="shared" si="33"/>
        <v>8.1999999999999993</v>
      </c>
      <c r="X68" s="48">
        <f t="shared" si="1"/>
        <v>19</v>
      </c>
      <c r="Y68" s="15">
        <f>J44</f>
        <v>7.9</v>
      </c>
      <c r="Z68" s="48">
        <f t="shared" si="1"/>
        <v>14.999999999999996</v>
      </c>
      <c r="AA68" s="77">
        <f>SUM(Table35155053518[[#This Row],[Floor4]],Table35155053518[[#This Row],[Vault6]])</f>
        <v>16.100000000000001</v>
      </c>
      <c r="AB68" s="48">
        <f t="shared" si="1"/>
        <v>22</v>
      </c>
    </row>
    <row r="69" spans="1:28" x14ac:dyDescent="0.25">
      <c r="A69" s="1"/>
      <c r="B69" s="123"/>
      <c r="C69" s="71"/>
      <c r="D69" s="71"/>
      <c r="E69" s="124"/>
      <c r="F69" s="127"/>
      <c r="G69" s="1"/>
      <c r="H69" s="123"/>
      <c r="I69" s="71"/>
      <c r="J69" s="71"/>
      <c r="K69" s="124"/>
      <c r="L69" s="127"/>
      <c r="M69" s="1"/>
      <c r="N69" s="132"/>
      <c r="O69" s="82"/>
      <c r="P69" s="82"/>
      <c r="Q69" s="124"/>
      <c r="U69" s="17" t="s">
        <v>838</v>
      </c>
      <c r="V69" s="109" t="s">
        <v>434</v>
      </c>
      <c r="W69" s="15">
        <f t="shared" si="33"/>
        <v>8.35</v>
      </c>
      <c r="X69" s="48">
        <f t="shared" si="1"/>
        <v>17.000000000000004</v>
      </c>
      <c r="Y69" s="15">
        <f>J45</f>
        <v>8.6999999999999993</v>
      </c>
      <c r="Z69" s="48">
        <f t="shared" si="1"/>
        <v>4</v>
      </c>
      <c r="AA69" s="77">
        <f>SUM(Table35155053518[[#This Row],[Floor4]],Table35155053518[[#This Row],[Vault6]])</f>
        <v>17.049999999999997</v>
      </c>
      <c r="AB69" s="48">
        <f t="shared" si="1"/>
        <v>12</v>
      </c>
    </row>
    <row r="70" spans="1:28" x14ac:dyDescent="0.25">
      <c r="A70" s="1"/>
      <c r="B70" s="142"/>
      <c r="C70" s="1"/>
      <c r="D70" s="123"/>
      <c r="E70" s="137"/>
      <c r="F70" s="1"/>
      <c r="G70" s="1"/>
      <c r="H70" s="142"/>
      <c r="I70" s="1"/>
      <c r="J70" s="123"/>
      <c r="K70" s="137"/>
      <c r="L70" s="1"/>
      <c r="M70" s="1"/>
      <c r="N70" s="132"/>
      <c r="O70" s="82"/>
      <c r="P70" s="82"/>
      <c r="Q70" s="137"/>
      <c r="U70" s="17" t="s">
        <v>838</v>
      </c>
      <c r="V70" s="109" t="s">
        <v>21</v>
      </c>
      <c r="W70" s="15">
        <f>O41</f>
        <v>7.75</v>
      </c>
      <c r="X70" s="48">
        <f t="shared" si="1"/>
        <v>24.999999999999996</v>
      </c>
      <c r="Y70" s="15">
        <f>P41</f>
        <v>8</v>
      </c>
      <c r="Z70" s="48">
        <f t="shared" si="1"/>
        <v>12.999999999999996</v>
      </c>
      <c r="AA70" s="77">
        <f>SUM(Table35155053518[[#This Row],[Floor4]],Table35155053518[[#This Row],[Vault6]])</f>
        <v>15.75</v>
      </c>
      <c r="AB70" s="48">
        <f t="shared" si="1"/>
        <v>27.999999999999989</v>
      </c>
    </row>
    <row r="71" spans="1:28" x14ac:dyDescent="0.25">
      <c r="A71" s="96"/>
      <c r="B71" s="96"/>
      <c r="C71" s="96"/>
      <c r="D71" s="96"/>
      <c r="E71" s="96"/>
      <c r="F71" s="96"/>
      <c r="G71" s="96"/>
      <c r="H71" s="96"/>
      <c r="I71" s="96"/>
      <c r="J71" s="96"/>
      <c r="K71" s="96"/>
      <c r="L71" s="96"/>
      <c r="M71" s="1"/>
      <c r="N71" s="132"/>
      <c r="O71" s="82"/>
      <c r="P71" s="82"/>
      <c r="Q71" s="1"/>
      <c r="U71" s="17" t="s">
        <v>838</v>
      </c>
      <c r="V71" s="109" t="s">
        <v>455</v>
      </c>
      <c r="W71" s="15">
        <f t="shared" ref="W71:W73" si="34">O42</f>
        <v>8.25</v>
      </c>
      <c r="X71" s="48">
        <f t="shared" ref="X71:AB78" si="35">SUMPRODUCT((W$7:W$73&gt;W71)/COUNTIF(W$7:W$73,W$7:W$73&amp;""))+1</f>
        <v>18</v>
      </c>
      <c r="Y71" s="15">
        <f>P42</f>
        <v>8</v>
      </c>
      <c r="Z71" s="48">
        <f t="shared" si="35"/>
        <v>12.999999999999996</v>
      </c>
      <c r="AA71" s="77">
        <f>SUM(Table35155053518[[#This Row],[Floor4]],Table35155053518[[#This Row],[Vault6]])</f>
        <v>16.25</v>
      </c>
      <c r="AB71" s="48">
        <f t="shared" si="35"/>
        <v>20.000000000000004</v>
      </c>
    </row>
    <row r="72" spans="1:28" x14ac:dyDescent="0.25">
      <c r="A72" s="269"/>
      <c r="B72" s="269"/>
      <c r="C72" s="269"/>
      <c r="D72" s="269"/>
      <c r="E72" s="269"/>
      <c r="F72" s="96"/>
      <c r="G72" s="269"/>
      <c r="H72" s="269"/>
      <c r="I72" s="269"/>
      <c r="J72" s="269"/>
      <c r="K72" s="269"/>
      <c r="L72" s="269"/>
      <c r="M72" s="269"/>
      <c r="N72" s="132"/>
      <c r="O72" s="82"/>
      <c r="P72" s="82"/>
      <c r="Q72" s="269"/>
      <c r="U72" s="17" t="s">
        <v>838</v>
      </c>
      <c r="V72" s="109" t="s">
        <v>22</v>
      </c>
      <c r="W72" s="15">
        <f t="shared" si="34"/>
        <v>7.35</v>
      </c>
      <c r="X72" s="48">
        <f t="shared" si="35"/>
        <v>27.999999999999993</v>
      </c>
      <c r="Y72" s="15">
        <f>P43</f>
        <v>8.3000000000000007</v>
      </c>
      <c r="Z72" s="48">
        <f t="shared" si="35"/>
        <v>9</v>
      </c>
      <c r="AA72" s="77">
        <f>SUM(Table35155053518[[#This Row],[Floor4]],Table35155053518[[#This Row],[Vault6]])</f>
        <v>15.65</v>
      </c>
      <c r="AB72" s="48">
        <f t="shared" si="35"/>
        <v>29.999999999999989</v>
      </c>
    </row>
    <row r="73" spans="1:28" x14ac:dyDescent="0.25">
      <c r="A73" s="133"/>
      <c r="B73" s="133"/>
      <c r="C73" s="133"/>
      <c r="D73" s="133"/>
      <c r="E73" s="133"/>
      <c r="F73" s="96"/>
      <c r="G73" s="133"/>
      <c r="H73" s="133"/>
      <c r="I73" s="133"/>
      <c r="J73" s="133"/>
      <c r="K73" s="133"/>
      <c r="L73" s="96"/>
      <c r="M73" s="133"/>
      <c r="N73" s="123"/>
      <c r="O73" s="71"/>
      <c r="P73" s="71"/>
      <c r="Q73" s="133"/>
      <c r="U73" s="17" t="s">
        <v>838</v>
      </c>
      <c r="V73" s="109" t="s">
        <v>430</v>
      </c>
      <c r="W73" s="15">
        <f t="shared" si="34"/>
        <v>8.1</v>
      </c>
      <c r="X73" s="48">
        <f t="shared" si="35"/>
        <v>20</v>
      </c>
      <c r="Y73" s="15">
        <f>P44</f>
        <v>7.8</v>
      </c>
      <c r="Z73" s="48">
        <f t="shared" si="35"/>
        <v>15.999999999999996</v>
      </c>
      <c r="AA73" s="77">
        <f>SUM(Table35155053518[[#This Row],[Floor4]],Table35155053518[[#This Row],[Vault6]])</f>
        <v>15.899999999999999</v>
      </c>
      <c r="AB73" s="48">
        <f t="shared" si="35"/>
        <v>24.999999999999996</v>
      </c>
    </row>
    <row r="74" spans="1:28" x14ac:dyDescent="0.25">
      <c r="A74" s="121"/>
      <c r="B74" s="132"/>
      <c r="C74" s="82"/>
      <c r="D74" s="82"/>
      <c r="E74" s="82"/>
      <c r="F74" s="96"/>
      <c r="G74" s="121"/>
      <c r="H74" s="132"/>
      <c r="I74" s="82"/>
      <c r="J74" s="82"/>
      <c r="K74" s="82"/>
      <c r="L74" s="96"/>
      <c r="M74" s="121"/>
      <c r="N74" s="142"/>
      <c r="O74" s="1"/>
      <c r="P74" s="123"/>
      <c r="Q74" s="82"/>
      <c r="U74" s="17" t="s">
        <v>757</v>
      </c>
      <c r="V74" s="120" t="s">
        <v>760</v>
      </c>
      <c r="W74" s="15">
        <f>'[2]INT 13&amp;U MX'!O10</f>
        <v>0</v>
      </c>
      <c r="X74" s="48">
        <f t="shared" si="35"/>
        <v>29.999999999999989</v>
      </c>
      <c r="Y74" s="15">
        <f>'[2]INT 13&amp;U MX'!P10</f>
        <v>0</v>
      </c>
      <c r="Z74" s="48">
        <f t="shared" si="35"/>
        <v>23.999999999999982</v>
      </c>
      <c r="AA74" s="77">
        <f>SUM(Table35155053518[[#This Row],[Floor4]],Table35155053518[[#This Row],[Vault6]])</f>
        <v>0</v>
      </c>
      <c r="AB74" s="48">
        <f t="shared" si="35"/>
        <v>35.999999999999993</v>
      </c>
    </row>
    <row r="75" spans="1:28" x14ac:dyDescent="0.25">
      <c r="A75" s="121"/>
      <c r="B75" s="132"/>
      <c r="C75" s="82"/>
      <c r="D75" s="82"/>
      <c r="E75" s="82"/>
      <c r="F75" s="96"/>
      <c r="G75" s="121"/>
      <c r="H75" s="132"/>
      <c r="I75" s="82"/>
      <c r="J75" s="82"/>
      <c r="K75" s="82"/>
      <c r="L75" s="96"/>
      <c r="M75" s="121"/>
      <c r="N75" s="1"/>
      <c r="O75" s="1"/>
      <c r="P75" s="1"/>
      <c r="Q75" s="82"/>
      <c r="U75" s="17" t="s">
        <v>757</v>
      </c>
      <c r="V75" s="131" t="s">
        <v>761</v>
      </c>
      <c r="W75" s="18">
        <f>'[2]INT 13&amp;U MX'!O11</f>
        <v>0</v>
      </c>
      <c r="X75" s="48">
        <f t="shared" si="35"/>
        <v>29.999999999999989</v>
      </c>
      <c r="Y75" s="18">
        <f>'[2]INT 13&amp;U MX'!P11</f>
        <v>0</v>
      </c>
      <c r="Z75" s="48">
        <f t="shared" si="35"/>
        <v>23.999999999999982</v>
      </c>
      <c r="AA75" s="77">
        <f>SUM(Table35155053518[[#This Row],[Floor4]],Table35155053518[[#This Row],[Vault6]])</f>
        <v>0</v>
      </c>
      <c r="AB75" s="48">
        <f t="shared" si="35"/>
        <v>35.999999999999993</v>
      </c>
    </row>
    <row r="76" spans="1:28" x14ac:dyDescent="0.25">
      <c r="A76" s="121"/>
      <c r="B76" s="184"/>
      <c r="C76" s="82"/>
      <c r="D76" s="82"/>
      <c r="E76" s="82"/>
      <c r="F76" s="96"/>
      <c r="G76" s="121"/>
      <c r="H76" s="132"/>
      <c r="I76" s="82"/>
      <c r="J76" s="82"/>
      <c r="K76" s="82"/>
      <c r="L76" s="96"/>
      <c r="M76" s="121"/>
      <c r="N76" s="269"/>
      <c r="O76" s="269"/>
      <c r="P76" s="269"/>
      <c r="Q76" s="82"/>
      <c r="U76" s="17" t="s">
        <v>626</v>
      </c>
      <c r="V76" s="120" t="s">
        <v>629</v>
      </c>
      <c r="W76" s="15">
        <f>'[2]INT 13&amp;U MX'!D11</f>
        <v>0</v>
      </c>
      <c r="X76" s="48">
        <f t="shared" si="35"/>
        <v>29.999999999999989</v>
      </c>
      <c r="Y76" s="15">
        <f>'[2]INT 13&amp;U MX'!E11</f>
        <v>0</v>
      </c>
      <c r="Z76" s="48">
        <f t="shared" si="35"/>
        <v>23.999999999999982</v>
      </c>
      <c r="AA76" s="77">
        <f>SUM(Table35155053518[[#This Row],[Floor4]],Table35155053518[[#This Row],[Vault6]])</f>
        <v>0</v>
      </c>
      <c r="AB76" s="48">
        <f t="shared" si="35"/>
        <v>35.999999999999993</v>
      </c>
    </row>
    <row r="77" spans="1:28" x14ac:dyDescent="0.25">
      <c r="A77" s="121"/>
      <c r="B77" s="132"/>
      <c r="C77" s="82"/>
      <c r="D77" s="82"/>
      <c r="E77" s="82"/>
      <c r="F77" s="96"/>
      <c r="G77" s="121"/>
      <c r="H77" s="132"/>
      <c r="I77" s="82"/>
      <c r="J77" s="82"/>
      <c r="K77" s="82"/>
      <c r="L77" s="269"/>
      <c r="M77" s="121"/>
      <c r="N77" s="133"/>
      <c r="O77" s="133"/>
      <c r="P77" s="133"/>
      <c r="Q77" s="82"/>
      <c r="U77" s="17" t="s">
        <v>626</v>
      </c>
      <c r="V77" s="120" t="s">
        <v>298</v>
      </c>
      <c r="W77" s="15">
        <f>'[2]INT 13&amp;U MX'!D12</f>
        <v>0</v>
      </c>
      <c r="X77" s="48">
        <f t="shared" si="35"/>
        <v>29.999999999999989</v>
      </c>
      <c r="Y77" s="15">
        <f>'[2]INT 13&amp;U MX'!E12</f>
        <v>0</v>
      </c>
      <c r="Z77" s="48">
        <f t="shared" si="35"/>
        <v>23.999999999999982</v>
      </c>
      <c r="AA77" s="77">
        <f>SUM(Table35155053518[[#This Row],[Floor4]],Table35155053518[[#This Row],[Vault6]])</f>
        <v>0</v>
      </c>
      <c r="AB77" s="48">
        <f t="shared" si="35"/>
        <v>35.999999999999993</v>
      </c>
    </row>
    <row r="78" spans="1:28" x14ac:dyDescent="0.25">
      <c r="A78" s="121"/>
      <c r="B78" s="132"/>
      <c r="C78" s="82"/>
      <c r="D78" s="82"/>
      <c r="E78" s="82"/>
      <c r="F78" s="96"/>
      <c r="G78" s="121"/>
      <c r="H78" s="132"/>
      <c r="I78" s="82"/>
      <c r="J78" s="82"/>
      <c r="K78" s="82"/>
      <c r="L78" s="96"/>
      <c r="M78" s="121"/>
      <c r="N78" s="132"/>
      <c r="O78" s="82"/>
      <c r="P78" s="82"/>
      <c r="Q78" s="82"/>
      <c r="U78" s="17" t="s">
        <v>626</v>
      </c>
      <c r="V78" s="131" t="s">
        <v>303</v>
      </c>
      <c r="W78" s="18">
        <f>'[2]INT 13&amp;U MX'!D8+'[2]INT 13&amp;U MX'!D13</f>
        <v>0</v>
      </c>
      <c r="X78" s="48">
        <f t="shared" si="35"/>
        <v>29.999999999999989</v>
      </c>
      <c r="Y78" s="18">
        <f>'[2]INT 13&amp;U MX'!E8+'[2]INT 13&amp;U MX'!E13</f>
        <v>0</v>
      </c>
      <c r="Z78" s="48">
        <f t="shared" si="35"/>
        <v>23.999999999999982</v>
      </c>
      <c r="AA78" s="77">
        <f>SUM(Table35155053518[[#This Row],[Floor4]],Table35155053518[[#This Row],[Vault6]])</f>
        <v>0</v>
      </c>
      <c r="AB78" s="48">
        <f t="shared" si="35"/>
        <v>35.999999999999993</v>
      </c>
    </row>
    <row r="79" spans="1:28" x14ac:dyDescent="0.25">
      <c r="A79" s="121"/>
      <c r="B79" s="132"/>
      <c r="C79" s="82"/>
      <c r="D79" s="82"/>
      <c r="E79" s="75"/>
      <c r="F79" s="96"/>
      <c r="G79" s="121"/>
      <c r="H79" s="132"/>
      <c r="I79" s="82"/>
      <c r="J79" s="82"/>
      <c r="K79" s="75"/>
      <c r="L79" s="96"/>
      <c r="M79" s="121"/>
      <c r="N79" s="132"/>
      <c r="O79" s="82"/>
      <c r="P79" s="82"/>
      <c r="Q79" s="75"/>
      <c r="U79" s="127"/>
      <c r="V79" s="156"/>
      <c r="W79" s="75"/>
      <c r="X79" s="157"/>
      <c r="Y79" s="82"/>
      <c r="Z79" s="83"/>
      <c r="AA79" s="158"/>
      <c r="AB79" s="159"/>
    </row>
    <row r="80" spans="1:28" x14ac:dyDescent="0.25">
      <c r="A80" s="1"/>
      <c r="B80" s="123"/>
      <c r="C80" s="71"/>
      <c r="D80" s="71"/>
      <c r="E80" s="124"/>
      <c r="F80" s="96"/>
      <c r="G80" s="1"/>
      <c r="H80" s="123"/>
      <c r="I80" s="71"/>
      <c r="J80" s="71"/>
      <c r="K80" s="124"/>
      <c r="L80" s="96"/>
      <c r="M80" s="1"/>
      <c r="N80" s="132"/>
      <c r="O80" s="82"/>
      <c r="P80" s="82"/>
      <c r="Q80" s="124"/>
    </row>
    <row r="81" spans="1:17" customFormat="1" x14ac:dyDescent="0.25">
      <c r="A81" s="96"/>
      <c r="B81" s="142"/>
      <c r="C81" s="96"/>
      <c r="D81" s="99"/>
      <c r="E81" s="100"/>
      <c r="F81" s="96"/>
      <c r="G81" s="96"/>
      <c r="H81" s="142"/>
      <c r="I81" s="96"/>
      <c r="J81" s="96"/>
      <c r="K81" s="96"/>
      <c r="L81" s="96"/>
      <c r="M81" s="1"/>
      <c r="N81" s="132"/>
      <c r="O81" s="82"/>
      <c r="P81" s="82"/>
      <c r="Q81" s="1"/>
    </row>
    <row r="82" spans="1:17" customFormat="1" x14ac:dyDescent="0.25">
      <c r="A82" s="270"/>
      <c r="B82" s="270"/>
      <c r="C82" s="270"/>
      <c r="D82" s="270"/>
      <c r="E82" s="270"/>
      <c r="F82" s="96"/>
      <c r="G82" s="269"/>
      <c r="H82" s="269"/>
      <c r="I82" s="269"/>
      <c r="J82" s="269"/>
      <c r="K82" s="269"/>
      <c r="L82" s="269"/>
      <c r="M82" s="1"/>
      <c r="N82" s="132"/>
      <c r="O82" s="82"/>
      <c r="P82" s="82"/>
      <c r="Q82" s="1"/>
    </row>
    <row r="83" spans="1:17" customFormat="1" x14ac:dyDescent="0.25">
      <c r="A83" s="269"/>
      <c r="B83" s="269"/>
      <c r="C83" s="269"/>
      <c r="D83" s="269"/>
      <c r="E83" s="269"/>
      <c r="F83" s="127"/>
      <c r="G83" s="269"/>
      <c r="H83" s="269"/>
      <c r="I83" s="269"/>
      <c r="J83" s="269"/>
      <c r="K83" s="269"/>
      <c r="L83" s="96"/>
      <c r="M83" s="269"/>
      <c r="N83" s="132"/>
      <c r="O83" s="82"/>
      <c r="P83" s="82"/>
      <c r="Q83" s="269"/>
    </row>
    <row r="84" spans="1:17" customFormat="1" x14ac:dyDescent="0.25">
      <c r="A84" s="133"/>
      <c r="B84" s="133"/>
      <c r="C84" s="133"/>
      <c r="D84" s="133"/>
      <c r="E84" s="133"/>
      <c r="F84" s="1"/>
      <c r="G84" s="133"/>
      <c r="H84" s="133"/>
      <c r="I84" s="133"/>
      <c r="J84" s="133"/>
      <c r="K84" s="133"/>
      <c r="L84" s="96"/>
      <c r="M84" s="133"/>
      <c r="N84" s="123"/>
      <c r="O84" s="71"/>
      <c r="P84" s="71"/>
      <c r="Q84" s="133"/>
    </row>
    <row r="85" spans="1:17" customFormat="1" x14ac:dyDescent="0.25">
      <c r="A85" s="121"/>
      <c r="B85" s="132"/>
      <c r="C85" s="82"/>
      <c r="D85" s="82"/>
      <c r="E85" s="82"/>
      <c r="F85" s="1"/>
      <c r="G85" s="121"/>
      <c r="H85" s="132"/>
      <c r="I85" s="82"/>
      <c r="J85" s="82"/>
      <c r="K85" s="82"/>
      <c r="L85" s="96"/>
      <c r="M85" s="121"/>
      <c r="N85" s="142"/>
      <c r="O85" s="1"/>
      <c r="P85" s="123"/>
      <c r="Q85" s="82"/>
    </row>
    <row r="86" spans="1:17" customFormat="1" x14ac:dyDescent="0.25">
      <c r="A86" s="121"/>
      <c r="B86" s="132"/>
      <c r="C86" s="82"/>
      <c r="D86" s="82"/>
      <c r="E86" s="82"/>
      <c r="F86" s="1"/>
      <c r="G86" s="121"/>
      <c r="H86" s="132"/>
      <c r="I86" s="82"/>
      <c r="J86" s="82"/>
      <c r="K86" s="82"/>
      <c r="L86" s="96"/>
      <c r="M86" s="121"/>
      <c r="N86" s="1"/>
      <c r="O86" s="1"/>
      <c r="P86" s="1"/>
      <c r="Q86" s="82"/>
    </row>
    <row r="87" spans="1:17" customFormat="1" x14ac:dyDescent="0.25">
      <c r="A87" s="121"/>
      <c r="B87" s="132"/>
      <c r="C87" s="82"/>
      <c r="D87" s="82"/>
      <c r="E87" s="82"/>
      <c r="F87" s="1"/>
      <c r="G87" s="121"/>
      <c r="H87" s="132"/>
      <c r="I87" s="82"/>
      <c r="J87" s="82"/>
      <c r="K87" s="82"/>
      <c r="L87" s="96"/>
      <c r="M87" s="121"/>
      <c r="N87" s="269"/>
      <c r="O87" s="269"/>
      <c r="P87" s="269"/>
      <c r="Q87" s="82"/>
    </row>
    <row r="88" spans="1:17" customFormat="1" x14ac:dyDescent="0.25">
      <c r="A88" s="121"/>
      <c r="B88" s="132"/>
      <c r="C88" s="82"/>
      <c r="D88" s="82"/>
      <c r="E88" s="82"/>
      <c r="F88" s="1"/>
      <c r="G88" s="121"/>
      <c r="H88" s="132"/>
      <c r="I88" s="82"/>
      <c r="J88" s="82"/>
      <c r="K88" s="82"/>
      <c r="L88" s="96"/>
      <c r="M88" s="121"/>
      <c r="N88" s="133"/>
      <c r="O88" s="133"/>
      <c r="P88" s="133"/>
      <c r="Q88" s="82"/>
    </row>
    <row r="89" spans="1:17" customFormat="1" x14ac:dyDescent="0.25">
      <c r="A89" s="121"/>
      <c r="B89" s="132"/>
      <c r="C89" s="82"/>
      <c r="D89" s="82"/>
      <c r="E89" s="82"/>
      <c r="F89" s="1"/>
      <c r="G89" s="121"/>
      <c r="H89" s="132"/>
      <c r="I89" s="82"/>
      <c r="J89" s="82"/>
      <c r="K89" s="82"/>
      <c r="L89" s="96"/>
      <c r="M89" s="121"/>
      <c r="N89" s="132"/>
      <c r="O89" s="82"/>
      <c r="P89" s="82"/>
      <c r="Q89" s="82"/>
    </row>
    <row r="90" spans="1:17" customFormat="1" x14ac:dyDescent="0.25">
      <c r="A90" s="121"/>
      <c r="B90" s="132"/>
      <c r="C90" s="82"/>
      <c r="D90" s="82"/>
      <c r="E90" s="75"/>
      <c r="F90" s="127"/>
      <c r="G90" s="121"/>
      <c r="H90" s="132"/>
      <c r="I90" s="82"/>
      <c r="J90" s="82"/>
      <c r="K90" s="75"/>
      <c r="L90" s="96"/>
      <c r="M90" s="121"/>
      <c r="N90" s="132"/>
      <c r="O90" s="82"/>
      <c r="P90" s="82"/>
      <c r="Q90" s="75"/>
    </row>
    <row r="91" spans="1:17" customFormat="1" x14ac:dyDescent="0.25">
      <c r="A91" s="1"/>
      <c r="B91" s="123"/>
      <c r="C91" s="71"/>
      <c r="D91" s="71"/>
      <c r="E91" s="124"/>
      <c r="F91" s="127"/>
      <c r="G91" s="1"/>
      <c r="H91" s="123"/>
      <c r="I91" s="71"/>
      <c r="J91" s="71"/>
      <c r="K91" s="124"/>
      <c r="L91" s="96"/>
      <c r="M91" s="1"/>
      <c r="N91" s="132"/>
      <c r="O91" s="82"/>
      <c r="P91" s="82"/>
      <c r="Q91" s="124"/>
    </row>
    <row r="92" spans="1:17" customFormat="1" x14ac:dyDescent="0.25">
      <c r="A92" s="1"/>
      <c r="B92" s="142"/>
      <c r="C92" s="1"/>
      <c r="D92" s="123"/>
      <c r="E92" s="137"/>
      <c r="F92" s="1"/>
      <c r="G92" s="1"/>
      <c r="H92" s="142"/>
      <c r="I92" s="1"/>
      <c r="J92" s="123"/>
      <c r="K92" s="137"/>
      <c r="L92" s="96"/>
      <c r="M92" s="1"/>
      <c r="N92" s="129"/>
      <c r="O92" s="82"/>
      <c r="P92" s="82"/>
      <c r="Q92" s="137"/>
    </row>
    <row r="93" spans="1:17" customFormat="1" x14ac:dyDescent="0.25">
      <c r="A93" s="96"/>
      <c r="B93" s="96"/>
      <c r="C93" s="96"/>
      <c r="D93" s="96"/>
      <c r="E93" s="96"/>
      <c r="F93" s="96"/>
      <c r="G93" s="96"/>
      <c r="H93" s="96"/>
      <c r="I93" s="96"/>
      <c r="J93" s="96"/>
      <c r="K93" s="96"/>
      <c r="L93" s="96"/>
      <c r="M93" s="1"/>
      <c r="N93" s="129"/>
      <c r="O93" s="82"/>
      <c r="P93" s="82"/>
      <c r="Q93" s="1"/>
    </row>
    <row r="94" spans="1:17" customFormat="1" x14ac:dyDescent="0.25">
      <c r="A94" s="269"/>
      <c r="B94" s="269"/>
      <c r="C94" s="269"/>
      <c r="D94" s="269"/>
      <c r="E94" s="269"/>
      <c r="F94" s="127"/>
      <c r="G94" s="269"/>
      <c r="H94" s="269"/>
      <c r="I94" s="269"/>
      <c r="J94" s="269"/>
      <c r="K94" s="269"/>
      <c r="L94" s="96"/>
      <c r="M94" s="269"/>
      <c r="N94" s="132"/>
      <c r="O94" s="82"/>
      <c r="P94" s="82"/>
      <c r="Q94" s="269"/>
    </row>
    <row r="95" spans="1:17" customFormat="1" x14ac:dyDescent="0.25">
      <c r="A95" s="133"/>
      <c r="B95" s="133"/>
      <c r="C95" s="133"/>
      <c r="D95" s="133"/>
      <c r="E95" s="133"/>
      <c r="F95" s="1"/>
      <c r="G95" s="133"/>
      <c r="H95" s="133"/>
      <c r="I95" s="133"/>
      <c r="J95" s="133"/>
      <c r="K95" s="133"/>
      <c r="L95" s="96"/>
      <c r="M95" s="133"/>
      <c r="N95" s="123"/>
      <c r="O95" s="71"/>
      <c r="P95" s="71"/>
      <c r="Q95" s="133"/>
    </row>
    <row r="96" spans="1:17" customFormat="1" x14ac:dyDescent="0.25">
      <c r="A96" s="121"/>
      <c r="B96" s="132"/>
      <c r="C96" s="82"/>
      <c r="D96" s="82"/>
      <c r="E96" s="82"/>
      <c r="F96" s="1"/>
      <c r="G96" s="121"/>
      <c r="H96" s="132"/>
      <c r="I96" s="82"/>
      <c r="J96" s="82"/>
      <c r="K96" s="82"/>
      <c r="L96" s="96"/>
      <c r="M96" s="121"/>
      <c r="N96" s="142"/>
      <c r="O96" s="1"/>
      <c r="P96" s="123"/>
      <c r="Q96" s="82"/>
    </row>
    <row r="97" spans="1:17" customFormat="1" x14ac:dyDescent="0.25">
      <c r="A97" s="121"/>
      <c r="B97" s="132"/>
      <c r="C97" s="82"/>
      <c r="D97" s="82"/>
      <c r="E97" s="82"/>
      <c r="F97" s="1"/>
      <c r="G97" s="121"/>
      <c r="H97" s="132"/>
      <c r="I97" s="82"/>
      <c r="J97" s="82"/>
      <c r="K97" s="82"/>
      <c r="L97" s="96"/>
      <c r="M97" s="121"/>
      <c r="Q97" s="82"/>
    </row>
    <row r="98" spans="1:17" customFormat="1" x14ac:dyDescent="0.25">
      <c r="A98" s="121"/>
      <c r="B98" s="132"/>
      <c r="C98" s="82"/>
      <c r="D98" s="82"/>
      <c r="E98" s="82"/>
      <c r="F98" s="1"/>
      <c r="G98" s="121"/>
      <c r="H98" s="132"/>
      <c r="I98" s="82"/>
      <c r="J98" s="82"/>
      <c r="K98" s="82"/>
      <c r="L98" s="96"/>
      <c r="M98" s="121"/>
      <c r="Q98" s="82"/>
    </row>
    <row r="99" spans="1:17" customFormat="1" x14ac:dyDescent="0.25">
      <c r="A99" s="121"/>
      <c r="B99" s="132"/>
      <c r="C99" s="82"/>
      <c r="D99" s="82"/>
      <c r="E99" s="82"/>
      <c r="F99" s="1"/>
      <c r="G99" s="121"/>
      <c r="H99" s="132"/>
      <c r="I99" s="82"/>
      <c r="J99" s="82"/>
      <c r="K99" s="82"/>
      <c r="L99" s="96"/>
      <c r="M99" s="121"/>
      <c r="Q99" s="82"/>
    </row>
    <row r="100" spans="1:17" customFormat="1" x14ac:dyDescent="0.25">
      <c r="A100" s="121"/>
      <c r="B100" s="132"/>
      <c r="C100" s="82"/>
      <c r="D100" s="82"/>
      <c r="E100" s="82"/>
      <c r="F100" s="1"/>
      <c r="G100" s="121"/>
      <c r="H100" s="132"/>
      <c r="I100" s="82"/>
      <c r="J100" s="82"/>
      <c r="K100" s="82"/>
      <c r="L100" s="96"/>
      <c r="M100" s="121"/>
      <c r="Q100" s="82"/>
    </row>
    <row r="101" spans="1:17" customFormat="1" x14ac:dyDescent="0.25">
      <c r="A101" s="121"/>
      <c r="B101" s="132"/>
      <c r="C101" s="82"/>
      <c r="D101" s="82"/>
      <c r="E101" s="75"/>
      <c r="F101" s="127"/>
      <c r="G101" s="121"/>
      <c r="H101" s="132"/>
      <c r="I101" s="82"/>
      <c r="J101" s="82"/>
      <c r="K101" s="75"/>
      <c r="L101" s="96"/>
      <c r="M101" s="121"/>
      <c r="Q101" s="75"/>
    </row>
    <row r="102" spans="1:17" customFormat="1" x14ac:dyDescent="0.25">
      <c r="A102" s="1"/>
      <c r="B102" s="123"/>
      <c r="C102" s="71"/>
      <c r="D102" s="71"/>
      <c r="E102" s="124"/>
      <c r="F102" s="127"/>
      <c r="G102" s="1"/>
      <c r="H102" s="123"/>
      <c r="I102" s="71"/>
      <c r="J102" s="71"/>
      <c r="K102" s="124"/>
      <c r="L102" s="96"/>
      <c r="M102" s="1"/>
      <c r="Q102" s="124"/>
    </row>
    <row r="103" spans="1:17" customFormat="1" x14ac:dyDescent="0.25">
      <c r="A103" s="1"/>
      <c r="B103" s="142"/>
      <c r="C103" s="1"/>
      <c r="D103" s="123"/>
      <c r="E103" s="137"/>
      <c r="F103" s="1"/>
      <c r="G103" s="1"/>
      <c r="H103" s="142"/>
      <c r="I103" s="1"/>
      <c r="J103" s="123"/>
      <c r="K103" s="137"/>
      <c r="L103" s="96"/>
      <c r="M103" s="1"/>
      <c r="Q103" s="137"/>
    </row>
    <row r="104" spans="1:17" customFormat="1" x14ac:dyDescent="0.25">
      <c r="A104" s="1"/>
      <c r="B104" s="1"/>
      <c r="C104" s="1"/>
      <c r="D104" s="1"/>
      <c r="E104" s="1"/>
      <c r="F104" s="1"/>
      <c r="G104" s="1"/>
      <c r="H104" s="1"/>
      <c r="I104" s="1"/>
      <c r="J104" s="1"/>
      <c r="K104" s="1"/>
      <c r="L104" s="1"/>
      <c r="M104" s="1"/>
      <c r="Q104" s="1"/>
    </row>
    <row r="105" spans="1:17" customFormat="1" x14ac:dyDescent="0.25">
      <c r="A105" s="148"/>
      <c r="B105" s="269"/>
      <c r="C105" s="269"/>
      <c r="D105" s="269"/>
      <c r="E105" s="269"/>
      <c r="F105" s="1"/>
      <c r="G105" s="269"/>
      <c r="H105" s="269"/>
      <c r="I105" s="269"/>
      <c r="J105" s="269"/>
      <c r="K105" s="269"/>
      <c r="L105" s="96"/>
      <c r="M105" s="269"/>
      <c r="Q105" s="269"/>
    </row>
    <row r="106" spans="1:17" customFormat="1" x14ac:dyDescent="0.25">
      <c r="A106" s="133"/>
      <c r="B106" s="133"/>
      <c r="C106" s="133"/>
      <c r="D106" s="133"/>
      <c r="E106" s="133"/>
      <c r="F106" s="1"/>
      <c r="G106" s="133"/>
      <c r="H106" s="133"/>
      <c r="I106" s="133"/>
      <c r="J106" s="133"/>
      <c r="K106" s="133"/>
      <c r="L106" s="96"/>
      <c r="M106" s="133"/>
      <c r="Q106" s="133"/>
    </row>
    <row r="107" spans="1:17" customFormat="1" x14ac:dyDescent="0.25">
      <c r="A107" s="121"/>
      <c r="B107" s="132"/>
      <c r="C107" s="82"/>
      <c r="D107" s="82"/>
      <c r="E107" s="82"/>
      <c r="F107" s="1"/>
      <c r="G107" s="121"/>
      <c r="H107" s="132"/>
      <c r="I107" s="82"/>
      <c r="J107" s="82"/>
      <c r="K107" s="82"/>
      <c r="L107" s="96"/>
      <c r="M107" s="121"/>
      <c r="Q107" s="82"/>
    </row>
    <row r="108" spans="1:17" customFormat="1" x14ac:dyDescent="0.25">
      <c r="A108" s="121"/>
      <c r="B108" s="132"/>
      <c r="C108" s="82"/>
      <c r="D108" s="82"/>
      <c r="E108" s="82"/>
      <c r="F108" s="1"/>
      <c r="G108" s="121"/>
      <c r="H108" s="132"/>
      <c r="I108" s="82"/>
      <c r="J108" s="82"/>
      <c r="K108" s="82"/>
      <c r="L108" s="96"/>
      <c r="M108" s="121"/>
      <c r="Q108" s="82"/>
    </row>
    <row r="109" spans="1:17" customFormat="1" x14ac:dyDescent="0.25">
      <c r="A109" s="121"/>
      <c r="B109" s="132"/>
      <c r="C109" s="82"/>
      <c r="D109" s="82"/>
      <c r="E109" s="82"/>
      <c r="F109" s="1"/>
      <c r="G109" s="121"/>
      <c r="H109" s="132"/>
      <c r="I109" s="82"/>
      <c r="J109" s="82"/>
      <c r="K109" s="82"/>
      <c r="L109" s="96"/>
      <c r="M109" s="121"/>
      <c r="Q109" s="82"/>
    </row>
    <row r="110" spans="1:17" customFormat="1" x14ac:dyDescent="0.25">
      <c r="A110" s="121"/>
      <c r="B110" s="129"/>
      <c r="C110" s="82"/>
      <c r="D110" s="82"/>
      <c r="E110" s="82"/>
      <c r="F110" s="1"/>
      <c r="G110" s="121"/>
      <c r="H110" s="129"/>
      <c r="I110" s="82"/>
      <c r="J110" s="82"/>
      <c r="K110" s="82"/>
      <c r="L110" s="96"/>
      <c r="M110" s="121"/>
      <c r="Q110" s="82"/>
    </row>
    <row r="111" spans="1:17" customFormat="1" x14ac:dyDescent="0.25">
      <c r="A111" s="121"/>
      <c r="B111" s="129"/>
      <c r="C111" s="82"/>
      <c r="D111" s="82"/>
      <c r="E111" s="82"/>
      <c r="F111" s="1"/>
      <c r="G111" s="121"/>
      <c r="H111" s="129"/>
      <c r="I111" s="82"/>
      <c r="J111" s="82"/>
      <c r="K111" s="82"/>
      <c r="L111" s="96"/>
      <c r="M111" s="121"/>
      <c r="Q111" s="82"/>
    </row>
    <row r="112" spans="1:17" customFormat="1" x14ac:dyDescent="0.25">
      <c r="A112" s="121"/>
      <c r="B112" s="132"/>
      <c r="C112" s="82"/>
      <c r="D112" s="82"/>
      <c r="E112" s="75"/>
      <c r="F112" s="1"/>
      <c r="G112" s="121"/>
      <c r="H112" s="132"/>
      <c r="I112" s="82"/>
      <c r="J112" s="82"/>
      <c r="K112" s="75"/>
      <c r="L112" s="96"/>
      <c r="M112" s="121"/>
      <c r="Q112" s="75"/>
    </row>
    <row r="113" spans="1:28" x14ac:dyDescent="0.25">
      <c r="A113" s="1"/>
      <c r="B113" s="123"/>
      <c r="C113" s="71"/>
      <c r="D113" s="71"/>
      <c r="E113" s="124"/>
      <c r="F113" s="1"/>
      <c r="G113" s="1"/>
      <c r="H113" s="123"/>
      <c r="I113" s="71"/>
      <c r="J113" s="71"/>
      <c r="K113" s="124"/>
      <c r="L113" s="96"/>
      <c r="M113" s="1"/>
      <c r="Q113" s="124"/>
      <c r="X113"/>
      <c r="Z113"/>
      <c r="AA113"/>
      <c r="AB113"/>
    </row>
    <row r="114" spans="1:28" x14ac:dyDescent="0.25">
      <c r="A114" s="1"/>
      <c r="B114" s="142"/>
      <c r="C114" s="1"/>
      <c r="D114" s="123"/>
      <c r="E114" s="137"/>
      <c r="F114" s="1"/>
      <c r="G114" s="1"/>
      <c r="H114" s="142"/>
      <c r="I114" s="1"/>
      <c r="J114" s="123"/>
      <c r="K114" s="137"/>
      <c r="L114" s="1"/>
      <c r="M114" s="1"/>
      <c r="Q114" s="137"/>
      <c r="X114"/>
      <c r="Z114"/>
      <c r="AA114"/>
      <c r="AB114"/>
    </row>
    <row r="116" spans="1:28" x14ac:dyDescent="0.25">
      <c r="G116" s="269"/>
      <c r="H116" s="269"/>
      <c r="I116" s="269"/>
      <c r="J116" s="269"/>
      <c r="K116" s="269"/>
      <c r="X116"/>
      <c r="Z116"/>
      <c r="AA116"/>
      <c r="AB116"/>
    </row>
    <row r="117" spans="1:28" x14ac:dyDescent="0.25">
      <c r="G117" s="92"/>
      <c r="H117" s="92"/>
      <c r="I117" s="92"/>
      <c r="J117" s="92"/>
      <c r="K117" s="92"/>
      <c r="X117"/>
      <c r="Z117"/>
      <c r="AA117"/>
      <c r="AB117"/>
    </row>
    <row r="118" spans="1:28" x14ac:dyDescent="0.25">
      <c r="G118" s="95"/>
      <c r="H118" s="129"/>
      <c r="I118" s="75"/>
      <c r="J118" s="75"/>
      <c r="K118" s="75"/>
      <c r="X118"/>
      <c r="Z118"/>
      <c r="AA118"/>
      <c r="AB118"/>
    </row>
    <row r="119" spans="1:28" x14ac:dyDescent="0.25">
      <c r="G119" s="121"/>
      <c r="H119" s="122"/>
      <c r="I119" s="82"/>
      <c r="J119" s="82"/>
      <c r="K119" s="82"/>
      <c r="X119"/>
      <c r="Z119"/>
      <c r="AA119"/>
      <c r="AB119"/>
    </row>
    <row r="120" spans="1:28" x14ac:dyDescent="0.25">
      <c r="G120" s="121"/>
      <c r="H120" s="122"/>
      <c r="I120" s="82"/>
      <c r="J120" s="82"/>
      <c r="K120" s="82"/>
      <c r="X120"/>
      <c r="Z120"/>
      <c r="AA120"/>
      <c r="AB120"/>
    </row>
    <row r="129" spans="1:11" customFormat="1" x14ac:dyDescent="0.25">
      <c r="A129" s="1"/>
      <c r="B129" s="1"/>
      <c r="C129" s="1"/>
      <c r="D129" s="1"/>
      <c r="E129" s="1"/>
    </row>
    <row r="130" spans="1:11" customFormat="1" x14ac:dyDescent="0.25">
      <c r="A130" s="121"/>
      <c r="B130" s="132"/>
      <c r="C130" s="132"/>
      <c r="D130" s="132"/>
      <c r="E130" s="82"/>
      <c r="G130" s="121"/>
      <c r="H130" s="122"/>
      <c r="I130" s="82"/>
      <c r="J130" s="82"/>
      <c r="K130" s="82"/>
    </row>
    <row r="131" spans="1:11" customFormat="1" x14ac:dyDescent="0.25">
      <c r="A131" s="121"/>
      <c r="B131" s="132"/>
      <c r="C131" s="132"/>
      <c r="D131" s="132"/>
      <c r="E131" s="82"/>
      <c r="G131" s="121"/>
      <c r="H131" s="122"/>
      <c r="I131" s="82"/>
      <c r="J131" s="82"/>
      <c r="K131" s="82"/>
    </row>
    <row r="132" spans="1:11" customFormat="1" x14ac:dyDescent="0.25">
      <c r="A132" s="121"/>
      <c r="B132" s="132"/>
      <c r="C132" s="132"/>
      <c r="D132" s="132"/>
      <c r="E132" s="75"/>
      <c r="G132" s="121"/>
      <c r="H132" s="122"/>
      <c r="I132" s="82"/>
      <c r="J132" s="82"/>
      <c r="K132" s="75"/>
    </row>
    <row r="133" spans="1:11" customFormat="1" x14ac:dyDescent="0.25">
      <c r="A133" s="1"/>
      <c r="B133" s="123"/>
      <c r="C133" s="71"/>
      <c r="D133" s="71"/>
      <c r="E133" s="124"/>
      <c r="G133" s="1"/>
      <c r="H133" s="123"/>
      <c r="I133" s="71"/>
      <c r="J133" s="71"/>
      <c r="K133" s="124"/>
    </row>
  </sheetData>
  <mergeCells count="3">
    <mergeCell ref="A1:AB1"/>
    <mergeCell ref="A2:AB2"/>
    <mergeCell ref="G4:I4"/>
  </mergeCells>
  <phoneticPr fontId="20" type="noConversion"/>
  <conditionalFormatting sqref="Z7:Z78">
    <cfRule type="cellIs" dxfId="416" priority="4" operator="equal">
      <formula>3</formula>
    </cfRule>
    <cfRule type="cellIs" dxfId="415" priority="5" operator="equal">
      <formula>2</formula>
    </cfRule>
    <cfRule type="cellIs" dxfId="414" priority="6" operator="equal">
      <formula>1</formula>
    </cfRule>
  </conditionalFormatting>
  <conditionalFormatting sqref="X7:X78">
    <cfRule type="cellIs" dxfId="413" priority="1" operator="equal">
      <formula>3</formula>
    </cfRule>
    <cfRule type="cellIs" dxfId="412" priority="2" operator="equal">
      <formula>2</formula>
    </cfRule>
    <cfRule type="cellIs" dxfId="411" priority="3" operator="equal">
      <formula>1</formula>
    </cfRule>
  </conditionalFormatting>
  <conditionalFormatting sqref="P51:P62">
    <cfRule type="cellIs" dxfId="410" priority="10" operator="equal">
      <formula>3</formula>
    </cfRule>
    <cfRule type="cellIs" dxfId="409" priority="11" operator="equal">
      <formula>2</formula>
    </cfRule>
    <cfRule type="cellIs" dxfId="408" priority="12" operator="equal">
      <formula>1</formula>
    </cfRule>
  </conditionalFormatting>
  <conditionalFormatting sqref="AB7:AB78">
    <cfRule type="cellIs" dxfId="407" priority="7" operator="equal">
      <formula>3</formula>
    </cfRule>
    <cfRule type="cellIs" dxfId="406" priority="8" operator="equal">
      <formula>2</formula>
    </cfRule>
    <cfRule type="cellIs" dxfId="405" priority="9"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CD15"/>
  <sheetViews>
    <sheetView topLeftCell="B1" zoomScale="90" zoomScaleNormal="90" zoomScalePageLayoutView="90" workbookViewId="0">
      <selection activeCell="W21" sqref="W21"/>
    </sheetView>
  </sheetViews>
  <sheetFormatPr defaultColWidth="8.875" defaultRowHeight="15.75" x14ac:dyDescent="0.25"/>
  <cols>
    <col min="1" max="1" width="5.5" bestFit="1" customWidth="1"/>
    <col min="2" max="2" width="4.625" customWidth="1"/>
    <col min="3" max="3" width="21.875" bestFit="1" customWidth="1"/>
    <col min="4" max="4" width="7.875" bestFit="1" customWidth="1"/>
    <col min="5" max="5" width="7.625" bestFit="1" customWidth="1"/>
    <col min="6" max="6" width="7.5" bestFit="1" customWidth="1"/>
    <col min="7" max="10" width="1.875" hidden="1" customWidth="1"/>
    <col min="11" max="11" width="3" customWidth="1"/>
    <col min="12" max="12" width="5.5" bestFit="1" customWidth="1"/>
    <col min="13" max="13" width="4.5" customWidth="1"/>
    <col min="14" max="14" width="22.875" bestFit="1" customWidth="1"/>
    <col min="15" max="15" width="9.125" customWidth="1"/>
    <col min="16" max="16" width="7.625" bestFit="1" customWidth="1"/>
    <col min="17" max="17" width="7.5" bestFit="1" customWidth="1"/>
    <col min="18" max="18" width="6.375" hidden="1" customWidth="1"/>
    <col min="19" max="20" width="6.125" hidden="1" customWidth="1"/>
    <col min="21" max="21" width="7.5" hidden="1" customWidth="1"/>
    <col min="22" max="22" width="2.5" customWidth="1"/>
    <col min="23" max="23" width="5.375" customWidth="1"/>
    <col min="24" max="24" width="4.875" customWidth="1"/>
    <col min="25" max="25" width="20.375" bestFit="1" customWidth="1"/>
    <col min="26" max="26" width="7.875" bestFit="1" customWidth="1"/>
    <col min="27" max="27" width="7.625" bestFit="1" customWidth="1"/>
    <col min="28" max="28" width="7.5" bestFit="1" customWidth="1"/>
    <col min="29" max="29" width="6.375" hidden="1" customWidth="1"/>
    <col min="30" max="32" width="6.125" hidden="1" customWidth="1"/>
    <col min="33" max="33" width="0.375" customWidth="1"/>
    <col min="34" max="34" width="0.5" customWidth="1"/>
  </cols>
  <sheetData>
    <row r="1" spans="1:82"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82" s="40"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2"/>
      <c r="BI2" s="2"/>
    </row>
    <row r="3" spans="1:82" ht="23.25" x14ac:dyDescent="0.35">
      <c r="F3" s="4"/>
      <c r="H3" s="1"/>
      <c r="I3" s="4"/>
      <c r="K3" s="4"/>
      <c r="L3" s="5"/>
      <c r="M3" s="4"/>
      <c r="N3" s="4"/>
      <c r="O3" s="4"/>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row>
    <row r="4" spans="1:82" ht="21" x14ac:dyDescent="0.35">
      <c r="F4" s="1"/>
      <c r="G4" s="1"/>
      <c r="H4" s="1"/>
      <c r="I4" s="1"/>
      <c r="J4" s="1"/>
      <c r="K4" s="1"/>
      <c r="L4" s="293" t="s">
        <v>1151</v>
      </c>
      <c r="M4" s="294"/>
      <c r="N4" s="294"/>
      <c r="O4" s="29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row>
    <row r="5" spans="1:82" x14ac:dyDescent="0.25">
      <c r="V5" s="1"/>
    </row>
    <row r="6" spans="1:82" x14ac:dyDescent="0.25">
      <c r="A6" s="301" t="s">
        <v>294</v>
      </c>
      <c r="B6" s="302"/>
      <c r="C6" s="302"/>
      <c r="D6" s="302"/>
      <c r="E6" s="302"/>
      <c r="F6" s="303"/>
      <c r="G6" s="9"/>
      <c r="H6" s="9"/>
      <c r="I6" s="9"/>
      <c r="J6" s="9"/>
      <c r="K6" s="9"/>
      <c r="L6" s="301" t="s">
        <v>745</v>
      </c>
      <c r="M6" s="302"/>
      <c r="N6" s="302"/>
      <c r="O6" s="302"/>
      <c r="P6" s="302"/>
      <c r="Q6" s="303"/>
      <c r="R6" s="9"/>
      <c r="S6" s="9"/>
      <c r="T6" s="9"/>
      <c r="U6" s="9"/>
      <c r="V6" s="9"/>
      <c r="W6" s="135"/>
      <c r="X6" s="135"/>
      <c r="Y6" s="47" t="s">
        <v>13</v>
      </c>
      <c r="Z6" s="51" t="s">
        <v>5</v>
      </c>
      <c r="AA6" s="52" t="s">
        <v>11</v>
      </c>
      <c r="AB6" s="135"/>
      <c r="AC6" s="9"/>
      <c r="AD6" s="9"/>
      <c r="AE6" s="9"/>
      <c r="AF6" s="9"/>
      <c r="AG6" s="9"/>
    </row>
    <row r="7" spans="1:82" x14ac:dyDescent="0.25">
      <c r="A7" s="10" t="s">
        <v>0</v>
      </c>
      <c r="B7" s="10" t="s">
        <v>1</v>
      </c>
      <c r="C7" s="10" t="s">
        <v>2</v>
      </c>
      <c r="D7" s="10" t="s">
        <v>3</v>
      </c>
      <c r="E7" s="10" t="s">
        <v>4</v>
      </c>
      <c r="F7" s="10" t="s">
        <v>5</v>
      </c>
      <c r="G7" s="11" t="s">
        <v>6</v>
      </c>
      <c r="H7" s="12"/>
      <c r="I7" s="12" t="s">
        <v>7</v>
      </c>
      <c r="J7" s="12"/>
      <c r="L7" s="10" t="s">
        <v>0</v>
      </c>
      <c r="M7" s="10" t="s">
        <v>1</v>
      </c>
      <c r="N7" s="10" t="s">
        <v>2</v>
      </c>
      <c r="O7" s="10" t="s">
        <v>3</v>
      </c>
      <c r="P7" s="10" t="s">
        <v>4</v>
      </c>
      <c r="Q7" s="10" t="s">
        <v>5</v>
      </c>
      <c r="R7" s="11" t="s">
        <v>6</v>
      </c>
      <c r="S7" s="12"/>
      <c r="T7" s="12" t="s">
        <v>7</v>
      </c>
      <c r="U7" s="12"/>
      <c r="W7" s="133"/>
      <c r="X7" s="133"/>
      <c r="Y7" s="53" t="s">
        <v>101</v>
      </c>
      <c r="Z7" s="55">
        <f t="shared" ref="Z7:Z8" si="0">Q13</f>
        <v>0</v>
      </c>
      <c r="AA7" s="48">
        <f>SUMPRODUCT((Z$7:Z$8&gt;Z7)/COUNTIF(Z$7:Z$8,Z$7:Z$8&amp;""))+1</f>
        <v>2</v>
      </c>
      <c r="AB7" s="133"/>
      <c r="AC7" s="134" t="s">
        <v>6</v>
      </c>
      <c r="AD7" s="12"/>
      <c r="AE7" s="12" t="s">
        <v>7</v>
      </c>
      <c r="AF7" s="12"/>
    </row>
    <row r="8" spans="1:82" x14ac:dyDescent="0.25">
      <c r="A8" s="13" t="s">
        <v>8</v>
      </c>
      <c r="B8" s="219">
        <v>780</v>
      </c>
      <c r="C8" s="109" t="s">
        <v>300</v>
      </c>
      <c r="D8" s="14">
        <v>8.6999999999999993</v>
      </c>
      <c r="E8" s="14">
        <v>8.1</v>
      </c>
      <c r="F8" s="14">
        <f>SUM(D8:E8)</f>
        <v>16.799999999999997</v>
      </c>
      <c r="G8" s="12">
        <f t="shared" ref="G8:G13" si="1">IF(A8="M",D8)</f>
        <v>8.6999999999999993</v>
      </c>
      <c r="H8" s="12" t="b">
        <f t="shared" ref="H8:H13" si="2">IF(A8="F",D8)</f>
        <v>0</v>
      </c>
      <c r="I8" s="12">
        <f t="shared" ref="I8:I13" si="3">IF(A8="M",E8)</f>
        <v>8.1</v>
      </c>
      <c r="J8" s="12" t="b">
        <f t="shared" ref="J8:J13" si="4">IF(A8="F",E8)</f>
        <v>0</v>
      </c>
      <c r="L8" s="13" t="s">
        <v>8</v>
      </c>
      <c r="M8" s="219">
        <v>786</v>
      </c>
      <c r="N8" s="109" t="s">
        <v>758</v>
      </c>
      <c r="O8" s="14">
        <v>7.15</v>
      </c>
      <c r="P8" s="14">
        <v>8</v>
      </c>
      <c r="Q8" s="14">
        <f>SUM(O8:P8)</f>
        <v>15.15</v>
      </c>
      <c r="R8" s="12">
        <f t="shared" ref="R8:R13" si="5">IF(L8="M",O8)</f>
        <v>7.15</v>
      </c>
      <c r="S8" s="12" t="b">
        <f t="shared" ref="S8:S13" si="6">IF(L8="F",O8)</f>
        <v>0</v>
      </c>
      <c r="T8" s="12">
        <f t="shared" ref="T8:T13" si="7">IF(L8="M",P8)</f>
        <v>8</v>
      </c>
      <c r="U8" s="12" t="b">
        <f t="shared" ref="U8:U13" si="8">IF(L8="F",P8)</f>
        <v>0</v>
      </c>
      <c r="W8" s="121"/>
      <c r="X8" s="121"/>
      <c r="Y8" s="53" t="s">
        <v>1064</v>
      </c>
      <c r="Z8" s="55">
        <f t="shared" si="0"/>
        <v>62.1</v>
      </c>
      <c r="AA8" s="48">
        <f>SUMPRODUCT((Z$7:Z$8&gt;Z8)/COUNTIF(Z$7:Z$8,Z$7:Z$8&amp;""))+1</f>
        <v>1</v>
      </c>
      <c r="AB8" s="82"/>
      <c r="AC8" s="12" t="b">
        <f>IF(W8="M",#REF!)</f>
        <v>0</v>
      </c>
      <c r="AD8" s="12" t="b">
        <f>IF(W8="F",#REF!)</f>
        <v>0</v>
      </c>
      <c r="AE8" s="12" t="b">
        <f>IF(W8="M",#REF!)</f>
        <v>0</v>
      </c>
      <c r="AF8" s="12" t="b">
        <f>IF(W8="F",#REF!)</f>
        <v>0</v>
      </c>
    </row>
    <row r="9" spans="1:82" x14ac:dyDescent="0.25">
      <c r="A9" s="13" t="s">
        <v>8</v>
      </c>
      <c r="B9" s="219">
        <v>781</v>
      </c>
      <c r="C9" s="109" t="s">
        <v>299</v>
      </c>
      <c r="D9" s="14">
        <v>8.4499999999999993</v>
      </c>
      <c r="E9" s="14">
        <v>9.1999999999999993</v>
      </c>
      <c r="F9" s="14">
        <f>SUM(D9:E9)</f>
        <v>17.649999999999999</v>
      </c>
      <c r="G9" s="12">
        <f t="shared" si="1"/>
        <v>8.4499999999999993</v>
      </c>
      <c r="H9" s="12" t="b">
        <f t="shared" si="2"/>
        <v>0</v>
      </c>
      <c r="I9" s="12">
        <f t="shared" si="3"/>
        <v>9.1999999999999993</v>
      </c>
      <c r="J9" s="12" t="b">
        <f t="shared" si="4"/>
        <v>0</v>
      </c>
      <c r="L9" s="13" t="s">
        <v>8</v>
      </c>
      <c r="M9" s="219">
        <v>787</v>
      </c>
      <c r="N9" s="109" t="s">
        <v>759</v>
      </c>
      <c r="O9" s="14">
        <v>8.4</v>
      </c>
      <c r="P9" s="14">
        <v>8.3000000000000007</v>
      </c>
      <c r="Q9" s="14">
        <f>SUM(O9:P9)</f>
        <v>16.700000000000003</v>
      </c>
      <c r="R9" s="12">
        <f t="shared" si="5"/>
        <v>8.4</v>
      </c>
      <c r="S9" s="12" t="b">
        <f t="shared" si="6"/>
        <v>0</v>
      </c>
      <c r="T9" s="12">
        <f t="shared" si="7"/>
        <v>8.3000000000000007</v>
      </c>
      <c r="U9" s="12" t="b">
        <f t="shared" si="8"/>
        <v>0</v>
      </c>
      <c r="W9" s="121"/>
      <c r="X9" s="121"/>
      <c r="Y9" s="122"/>
      <c r="Z9" s="75"/>
      <c r="AA9" s="75"/>
      <c r="AB9" s="82"/>
      <c r="AC9" s="12" t="b">
        <f>IF(W9="M",#REF!)</f>
        <v>0</v>
      </c>
      <c r="AD9" s="12" t="b">
        <f>IF(W9="F",#REF!)</f>
        <v>0</v>
      </c>
      <c r="AE9" s="12" t="b">
        <f>IF(W9="M",#REF!)</f>
        <v>0</v>
      </c>
      <c r="AF9" s="12" t="b">
        <f>IF(W9="F",#REF!)</f>
        <v>0</v>
      </c>
    </row>
    <row r="10" spans="1:82" x14ac:dyDescent="0.25">
      <c r="A10" s="13" t="s">
        <v>8</v>
      </c>
      <c r="B10" s="219">
        <v>782</v>
      </c>
      <c r="C10" s="109" t="s">
        <v>285</v>
      </c>
      <c r="D10" s="14">
        <v>8.3000000000000007</v>
      </c>
      <c r="E10" s="14">
        <v>7.7</v>
      </c>
      <c r="F10" s="14">
        <f t="shared" ref="F10:F13" si="9">SUM(D10:E10)</f>
        <v>16</v>
      </c>
      <c r="G10" s="12">
        <f t="shared" si="1"/>
        <v>8.3000000000000007</v>
      </c>
      <c r="H10" s="12" t="b">
        <f t="shared" si="2"/>
        <v>0</v>
      </c>
      <c r="I10" s="12">
        <f t="shared" si="3"/>
        <v>7.7</v>
      </c>
      <c r="J10" s="12" t="b">
        <f t="shared" si="4"/>
        <v>0</v>
      </c>
      <c r="L10" s="13" t="s">
        <v>9</v>
      </c>
      <c r="M10" s="219">
        <v>788</v>
      </c>
      <c r="N10" s="109" t="s">
        <v>760</v>
      </c>
      <c r="O10" s="14">
        <v>7.45</v>
      </c>
      <c r="P10" s="14">
        <v>7.5</v>
      </c>
      <c r="Q10" s="14">
        <f t="shared" ref="Q10:Q13" si="10">SUM(O10:P10)</f>
        <v>14.95</v>
      </c>
      <c r="R10" s="12" t="b">
        <f t="shared" si="5"/>
        <v>0</v>
      </c>
      <c r="S10" s="12">
        <f t="shared" si="6"/>
        <v>7.45</v>
      </c>
      <c r="T10" s="12" t="b">
        <f t="shared" si="7"/>
        <v>0</v>
      </c>
      <c r="U10" s="12">
        <f t="shared" si="8"/>
        <v>7.5</v>
      </c>
      <c r="W10" s="121"/>
      <c r="X10" s="121"/>
      <c r="Y10" s="122"/>
      <c r="Z10" s="75"/>
      <c r="AA10" s="75"/>
      <c r="AB10" s="82"/>
      <c r="AC10" s="12" t="b">
        <f>IF(W10="M",#REF!)</f>
        <v>0</v>
      </c>
      <c r="AD10" s="12" t="b">
        <f>IF(W10="F",#REF!)</f>
        <v>0</v>
      </c>
      <c r="AE10" s="12" t="b">
        <f>IF(W10="M",#REF!)</f>
        <v>0</v>
      </c>
      <c r="AF10" s="12" t="b">
        <f>IF(W10="F",#REF!)</f>
        <v>0</v>
      </c>
    </row>
    <row r="11" spans="1:82" x14ac:dyDescent="0.25">
      <c r="A11" s="13" t="s">
        <v>9</v>
      </c>
      <c r="B11" s="219">
        <v>783</v>
      </c>
      <c r="C11" s="109" t="s">
        <v>629</v>
      </c>
      <c r="D11" s="15">
        <v>7.75</v>
      </c>
      <c r="E11" s="15">
        <v>7.3</v>
      </c>
      <c r="F11" s="14">
        <f t="shared" si="9"/>
        <v>15.05</v>
      </c>
      <c r="G11" s="16" t="b">
        <f t="shared" si="1"/>
        <v>0</v>
      </c>
      <c r="H11" s="16">
        <f t="shared" si="2"/>
        <v>7.75</v>
      </c>
      <c r="I11" s="16" t="b">
        <f t="shared" si="3"/>
        <v>0</v>
      </c>
      <c r="J11" s="16">
        <f t="shared" si="4"/>
        <v>7.3</v>
      </c>
      <c r="K11" s="9"/>
      <c r="L11" s="13" t="s">
        <v>9</v>
      </c>
      <c r="M11" s="219">
        <v>789</v>
      </c>
      <c r="N11" s="109" t="s">
        <v>761</v>
      </c>
      <c r="O11" s="15">
        <v>7.75</v>
      </c>
      <c r="P11" s="15">
        <v>7.55</v>
      </c>
      <c r="Q11" s="14">
        <f t="shared" si="10"/>
        <v>15.3</v>
      </c>
      <c r="R11" s="16" t="b">
        <f t="shared" si="5"/>
        <v>0</v>
      </c>
      <c r="S11" s="16">
        <f t="shared" si="6"/>
        <v>7.75</v>
      </c>
      <c r="T11" s="16" t="b">
        <f t="shared" si="7"/>
        <v>0</v>
      </c>
      <c r="U11" s="16">
        <f t="shared" si="8"/>
        <v>7.55</v>
      </c>
      <c r="V11" s="9"/>
      <c r="W11" s="121"/>
      <c r="X11" s="121"/>
      <c r="Y11" s="122"/>
      <c r="Z11" s="75"/>
      <c r="AA11" s="75"/>
      <c r="AB11" s="82"/>
      <c r="AC11" s="16" t="b">
        <f>IF(W11="M",Z9)</f>
        <v>0</v>
      </c>
      <c r="AD11" s="16" t="b">
        <f>IF(W11="F",Z9)</f>
        <v>0</v>
      </c>
      <c r="AE11" s="16" t="b">
        <f>IF(W11="M",AA9)</f>
        <v>0</v>
      </c>
      <c r="AF11" s="16" t="b">
        <f>IF(W11="F",AA9)</f>
        <v>0</v>
      </c>
      <c r="AG11" s="9"/>
    </row>
    <row r="12" spans="1:82" x14ac:dyDescent="0.25">
      <c r="A12" s="13" t="s">
        <v>9</v>
      </c>
      <c r="B12" s="219">
        <v>784</v>
      </c>
      <c r="C12" s="109" t="s">
        <v>298</v>
      </c>
      <c r="D12" s="15">
        <v>8.1</v>
      </c>
      <c r="E12" s="15">
        <v>7.4</v>
      </c>
      <c r="F12" s="14">
        <f t="shared" si="9"/>
        <v>15.5</v>
      </c>
      <c r="G12" s="16" t="b">
        <f t="shared" si="1"/>
        <v>0</v>
      </c>
      <c r="H12" s="16">
        <f t="shared" si="2"/>
        <v>8.1</v>
      </c>
      <c r="I12" s="16" t="b">
        <f t="shared" si="3"/>
        <v>0</v>
      </c>
      <c r="J12" s="16">
        <f t="shared" si="4"/>
        <v>7.4</v>
      </c>
      <c r="K12" s="9"/>
      <c r="L12" s="13"/>
      <c r="M12" s="219">
        <v>790</v>
      </c>
      <c r="N12" s="113"/>
      <c r="O12" s="15">
        <v>0</v>
      </c>
      <c r="P12" s="15">
        <v>0</v>
      </c>
      <c r="Q12" s="14">
        <f t="shared" si="10"/>
        <v>0</v>
      </c>
      <c r="R12" s="16" t="b">
        <f t="shared" si="5"/>
        <v>0</v>
      </c>
      <c r="S12" s="16" t="b">
        <f t="shared" si="6"/>
        <v>0</v>
      </c>
      <c r="T12" s="16" t="b">
        <f t="shared" si="7"/>
        <v>0</v>
      </c>
      <c r="U12" s="16" t="b">
        <f t="shared" si="8"/>
        <v>0</v>
      </c>
      <c r="V12" s="9"/>
      <c r="W12" s="121"/>
      <c r="X12" s="121"/>
      <c r="Y12" s="99"/>
      <c r="Z12" s="71"/>
      <c r="AA12" s="71"/>
      <c r="AB12" s="82"/>
      <c r="AC12" s="16" t="b">
        <f>IF(W12="M",Z10)</f>
        <v>0</v>
      </c>
      <c r="AD12" s="16" t="b">
        <f>IF(W12="F",Z10)</f>
        <v>0</v>
      </c>
      <c r="AE12" s="16" t="b">
        <f>IF(W12="M",AA10)</f>
        <v>0</v>
      </c>
      <c r="AF12" s="16" t="b">
        <f>IF(W12="F",AA10)</f>
        <v>0</v>
      </c>
      <c r="AG12" s="9"/>
    </row>
    <row r="13" spans="1:82" ht="16.5" thickBot="1" x14ac:dyDescent="0.3">
      <c r="A13" s="13" t="s">
        <v>9</v>
      </c>
      <c r="B13" s="219">
        <v>785</v>
      </c>
      <c r="C13" s="109" t="s">
        <v>303</v>
      </c>
      <c r="D13" s="15">
        <v>7.85</v>
      </c>
      <c r="E13" s="15">
        <v>7.1</v>
      </c>
      <c r="F13" s="14">
        <f t="shared" si="9"/>
        <v>14.95</v>
      </c>
      <c r="G13" s="16" t="b">
        <f t="shared" si="1"/>
        <v>0</v>
      </c>
      <c r="H13" s="16">
        <f t="shared" si="2"/>
        <v>7.85</v>
      </c>
      <c r="I13" s="16" t="b">
        <f t="shared" si="3"/>
        <v>0</v>
      </c>
      <c r="J13" s="16">
        <f t="shared" si="4"/>
        <v>7.1</v>
      </c>
      <c r="K13" s="9"/>
      <c r="L13" s="13"/>
      <c r="M13" s="219">
        <v>791</v>
      </c>
      <c r="N13" s="113"/>
      <c r="O13" s="15">
        <v>0</v>
      </c>
      <c r="P13" s="15">
        <v>0</v>
      </c>
      <c r="Q13" s="14">
        <f t="shared" si="10"/>
        <v>0</v>
      </c>
      <c r="R13" s="16" t="b">
        <f t="shared" si="5"/>
        <v>0</v>
      </c>
      <c r="S13" s="16" t="b">
        <f t="shared" si="6"/>
        <v>0</v>
      </c>
      <c r="T13" s="16" t="b">
        <f t="shared" si="7"/>
        <v>0</v>
      </c>
      <c r="U13" s="16" t="b">
        <f t="shared" si="8"/>
        <v>0</v>
      </c>
      <c r="V13" s="9"/>
      <c r="W13" s="121"/>
      <c r="X13" s="121"/>
      <c r="AB13" s="82"/>
      <c r="AC13" s="16" t="b">
        <f>IF(W13="M",Z11)</f>
        <v>0</v>
      </c>
      <c r="AD13" s="16" t="b">
        <f>IF(W13="F",Z11)</f>
        <v>0</v>
      </c>
      <c r="AE13" s="16" t="b">
        <f>IF(W13="M",AA11)</f>
        <v>0</v>
      </c>
      <c r="AF13" s="16" t="b">
        <f>IF(W13="F",AA11)</f>
        <v>0</v>
      </c>
      <c r="AG13" s="9"/>
    </row>
    <row r="14" spans="1:82" ht="16.5" thickBot="1" x14ac:dyDescent="0.3">
      <c r="A14" s="9"/>
      <c r="B14" s="9"/>
      <c r="C14" s="19" t="s">
        <v>10</v>
      </c>
      <c r="D14" s="20">
        <f>G15+H15</f>
        <v>33.099999999999994</v>
      </c>
      <c r="E14" s="20">
        <f>I15+J15</f>
        <v>31.999999999999993</v>
      </c>
      <c r="F14" s="21">
        <f>SUM(D14:E14)</f>
        <v>65.099999999999994</v>
      </c>
      <c r="G14" s="9">
        <f>COUNTIF(A8:A13,"M")</f>
        <v>3</v>
      </c>
      <c r="H14" s="9">
        <f>COUNTIF(A8:A13,"F")</f>
        <v>3</v>
      </c>
      <c r="I14" s="9">
        <f>COUNTIF(A8:A13,"M")</f>
        <v>3</v>
      </c>
      <c r="J14" s="9">
        <f>COUNTIF(A8:A13,"F")</f>
        <v>3</v>
      </c>
      <c r="K14" s="9"/>
      <c r="L14" s="9"/>
      <c r="M14" s="9"/>
      <c r="N14" s="19" t="s">
        <v>10</v>
      </c>
      <c r="O14" s="20">
        <f>R15+S15</f>
        <v>30.75</v>
      </c>
      <c r="P14" s="20">
        <f>T15+U15</f>
        <v>31.35</v>
      </c>
      <c r="Q14" s="21">
        <f>SUM(O14:P14)</f>
        <v>62.1</v>
      </c>
      <c r="R14" s="9">
        <f>COUNTIF(L8:L13,"M")</f>
        <v>2</v>
      </c>
      <c r="S14" s="9">
        <f>COUNTIF(L8:L13,"F")</f>
        <v>2</v>
      </c>
      <c r="T14" s="9">
        <f>COUNTIF(L8:L13,"M")</f>
        <v>2</v>
      </c>
      <c r="U14" s="9">
        <f>COUNTIF(L8:L13,"F")</f>
        <v>2</v>
      </c>
      <c r="V14" s="9"/>
      <c r="W14" s="127"/>
      <c r="X14" s="127"/>
      <c r="AB14" s="124"/>
      <c r="AC14" s="9">
        <f>COUNTIF(W8:W13,"M")</f>
        <v>0</v>
      </c>
      <c r="AD14" s="9">
        <f>COUNTIF(W8:W13,"F")</f>
        <v>0</v>
      </c>
      <c r="AE14" s="9">
        <f>COUNTIF(W8:W13,"M")</f>
        <v>0</v>
      </c>
      <c r="AF14" s="9">
        <f>COUNTIF(W8:W13,"F")</f>
        <v>0</v>
      </c>
      <c r="AG14" s="9"/>
    </row>
    <row r="15" spans="1:82" x14ac:dyDescent="0.25">
      <c r="C15" s="78"/>
      <c r="D15" s="9"/>
      <c r="E15" s="19"/>
      <c r="F15" s="23"/>
      <c r="G15" s="24">
        <f>IF(G14=2,SUM(G8:G13),IF(G14=3,SUM(G8:G13)-SMALL(G8:G13,1),IF(G14=4,SUM(G8:G13)-SMALL(G8:G13,1)-SMALL(G8:G13,2))))</f>
        <v>17.149999999999999</v>
      </c>
      <c r="H15" s="24">
        <f>IF(H14=2,SUM(H8:H13),IF(H14=3,SUM(H8:H13)-SMALL(H8:H13,1),IF(H14=4,SUM(H8:H13)-SMALL(H8:H13,1)-SMALL(H8:H13,2))))</f>
        <v>15.95</v>
      </c>
      <c r="I15" s="24">
        <f>IF(I14=2,SUM(I8:I13),IF(I14=3,SUM(I8:I13)-SMALL(I8:I13,1),IF(I14=4,SUM(I8:I13)-SMALL(I8:I13,1)-SMALL(I8:I13,2))))</f>
        <v>17.299999999999997</v>
      </c>
      <c r="J15" s="24">
        <f>IF(J14=2,SUM(J8:J13),IF(J14=3,SUM(J8:J13)-SMALL(J8:J13,1),IF(J14=4,SUM(J8:J13)-SMALL(J8:J13,1)-SMALL(J8:J13,2))))</f>
        <v>14.699999999999998</v>
      </c>
      <c r="K15" s="9"/>
      <c r="O15" s="9"/>
      <c r="P15" s="19"/>
      <c r="Q15" s="23"/>
      <c r="R15" s="24">
        <f>IF(R14=2,SUM(R8:R13),IF(R14=3,SUM(R8:R13)-SMALL(R8:R13,1),IF(R14=4,SUM(R8:R13)-SMALL(R8:R13,1)-SMALL(R8:R13,2))))</f>
        <v>15.55</v>
      </c>
      <c r="S15" s="24">
        <f>IF(S14=2,SUM(S8:S13),IF(S14=3,SUM(S8:S13)-SMALL(S8:S13,1),IF(S14=4,SUM(S8:S13)-SMALL(S8:S13,1)-SMALL(S8:S13,2))))</f>
        <v>15.2</v>
      </c>
      <c r="T15" s="24">
        <f>IF(T14=2,SUM(T8:T13),IF(T14=3,SUM(T8:T13)-SMALL(T8:T13,1),IF(T14=4,SUM(T8:T13)-SMALL(T8:T13,1)-SMALL(T8:T13,2))))</f>
        <v>16.3</v>
      </c>
      <c r="U15" s="24">
        <f>IF(U14=2,SUM(U8:U13),IF(U14=3,SUM(U8:U13)-SMALL(U8:U13,1),IF(U14=4,SUM(U8:U13)-SMALL(U8:U13,1)-SMALL(U8:U13,2))))</f>
        <v>15.05</v>
      </c>
      <c r="V15" s="9"/>
    </row>
  </sheetData>
  <mergeCells count="5">
    <mergeCell ref="A1:AB1"/>
    <mergeCell ref="A2:AB2"/>
    <mergeCell ref="L4:O4"/>
    <mergeCell ref="A6:F6"/>
    <mergeCell ref="L6:Q6"/>
  </mergeCells>
  <phoneticPr fontId="20" type="noConversion"/>
  <conditionalFormatting sqref="AA8">
    <cfRule type="cellIs" dxfId="389" priority="4" operator="equal">
      <formula>3</formula>
    </cfRule>
    <cfRule type="cellIs" dxfId="388" priority="5" operator="equal">
      <formula>2</formula>
    </cfRule>
    <cfRule type="cellIs" dxfId="387" priority="6" operator="equal">
      <formula>1</formula>
    </cfRule>
  </conditionalFormatting>
  <conditionalFormatting sqref="AA7">
    <cfRule type="cellIs" dxfId="386" priority="1" operator="equal">
      <formula>3</formula>
    </cfRule>
    <cfRule type="cellIs" dxfId="385" priority="2" operator="equal">
      <formula>2</formula>
    </cfRule>
    <cfRule type="cellIs" dxfId="384" priority="3" operator="equal">
      <formula>1</formula>
    </cfRule>
  </conditionalFormatting>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I118"/>
  <sheetViews>
    <sheetView topLeftCell="A58" zoomScale="90" zoomScaleNormal="90" zoomScalePageLayoutView="90" workbookViewId="0">
      <selection activeCell="H86" sqref="H86"/>
    </sheetView>
  </sheetViews>
  <sheetFormatPr defaultColWidth="8.875" defaultRowHeight="15.75" x14ac:dyDescent="0.25"/>
  <cols>
    <col min="1" max="1" width="4.875" customWidth="1"/>
    <col min="2" max="2" width="19.125" customWidth="1"/>
    <col min="3" max="4" width="7.5" bestFit="1" customWidth="1"/>
    <col min="5" max="5" width="7.375" bestFit="1" customWidth="1"/>
    <col min="6" max="6" width="0.5" customWidth="1"/>
    <col min="7" max="7" width="4.625" bestFit="1" customWidth="1"/>
    <col min="8" max="8" width="22" customWidth="1"/>
    <col min="9" max="10" width="7.5" bestFit="1" customWidth="1"/>
    <col min="11" max="11" width="7.375" bestFit="1" customWidth="1"/>
    <col min="12" max="12" width="0.5" customWidth="1"/>
    <col min="13" max="13" width="4.625" bestFit="1" customWidth="1"/>
    <col min="14" max="14" width="22" customWidth="1"/>
    <col min="15" max="15" width="8.625" customWidth="1"/>
    <col min="16" max="16" width="9.625" customWidth="1"/>
    <col min="17" max="17" width="7.375" bestFit="1" customWidth="1"/>
    <col min="18" max="18" width="0.375" customWidth="1"/>
    <col min="19" max="19" width="0.5" customWidth="1"/>
    <col min="20" max="20" width="1.875" bestFit="1" customWidth="1"/>
    <col min="21" max="21" width="7.125" customWidth="1"/>
    <col min="22" max="22" width="20.875" bestFit="1" customWidth="1"/>
    <col min="23" max="23" width="6.375" customWidth="1"/>
    <col min="24" max="24" width="5" style="61" customWidth="1"/>
    <col min="25" max="25" width="9.375" customWidth="1"/>
    <col min="26" max="26" width="4.5" style="65" customWidth="1"/>
    <col min="27" max="27" width="9.375" style="47" customWidth="1"/>
    <col min="28" max="28" width="5.5" style="68" customWidth="1"/>
  </cols>
  <sheetData>
    <row r="1" spans="1:61"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1" s="40"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2"/>
      <c r="BI2" s="2"/>
    </row>
    <row r="3" spans="1:61" ht="23.25" x14ac:dyDescent="0.25">
      <c r="E3" s="4"/>
      <c r="F3" s="4"/>
      <c r="G3" s="4"/>
      <c r="H3" s="4"/>
      <c r="I3" s="4"/>
      <c r="J3" s="1"/>
      <c r="K3" s="1"/>
      <c r="L3" s="1"/>
      <c r="M3" s="1"/>
      <c r="N3" s="1"/>
      <c r="O3" s="1"/>
      <c r="P3" s="1"/>
      <c r="Q3" s="1"/>
      <c r="R3" s="1"/>
      <c r="S3" s="1"/>
      <c r="T3" s="1"/>
      <c r="U3" s="1"/>
      <c r="V3" s="1"/>
      <c r="W3" s="1"/>
      <c r="X3" s="59"/>
      <c r="Y3" s="1"/>
      <c r="Z3" s="63"/>
      <c r="AA3" s="66"/>
      <c r="AB3" s="67"/>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21" x14ac:dyDescent="0.35">
      <c r="E4" s="1"/>
      <c r="F4" s="1"/>
      <c r="G4" s="289" t="s">
        <v>1094</v>
      </c>
      <c r="H4" s="290"/>
      <c r="I4" s="291"/>
      <c r="M4" s="1"/>
      <c r="N4" s="1"/>
      <c r="O4" s="1"/>
      <c r="P4" s="1"/>
      <c r="Q4" s="1"/>
      <c r="R4" s="1"/>
      <c r="S4" s="1"/>
      <c r="T4" s="1"/>
      <c r="U4" s="1"/>
      <c r="V4" s="1"/>
      <c r="W4" s="1"/>
      <c r="X4" s="59"/>
      <c r="Y4" s="1"/>
      <c r="Z4" s="63"/>
      <c r="AA4" s="66"/>
      <c r="AB4" s="67"/>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6" spans="1:61" s="9" customFormat="1" x14ac:dyDescent="0.25">
      <c r="A6" s="266" t="s">
        <v>468</v>
      </c>
      <c r="B6" s="267"/>
      <c r="C6" s="267"/>
      <c r="D6" s="267"/>
      <c r="E6" s="268"/>
      <c r="G6" s="266" t="s">
        <v>469</v>
      </c>
      <c r="H6" s="267"/>
      <c r="I6" s="267"/>
      <c r="J6" s="267"/>
      <c r="K6" s="268"/>
      <c r="M6" s="266" t="s">
        <v>106</v>
      </c>
      <c r="N6" s="267"/>
      <c r="O6" s="267"/>
      <c r="P6" s="267"/>
      <c r="Q6" s="268"/>
      <c r="U6" s="44" t="s">
        <v>67</v>
      </c>
      <c r="V6" s="44" t="s">
        <v>68</v>
      </c>
      <c r="W6" s="44" t="s">
        <v>69</v>
      </c>
      <c r="X6" s="60" t="s">
        <v>70</v>
      </c>
      <c r="Y6" s="44" t="s">
        <v>71</v>
      </c>
      <c r="Z6" s="64" t="s">
        <v>72</v>
      </c>
      <c r="AA6" s="44" t="s">
        <v>73</v>
      </c>
      <c r="AB6" s="60" t="s">
        <v>74</v>
      </c>
    </row>
    <row r="7" spans="1:61" x14ac:dyDescent="0.25">
      <c r="A7" s="10" t="s">
        <v>1</v>
      </c>
      <c r="B7" s="10" t="s">
        <v>2</v>
      </c>
      <c r="C7" s="10" t="s">
        <v>3</v>
      </c>
      <c r="D7" s="10" t="s">
        <v>4</v>
      </c>
      <c r="E7" s="10" t="s">
        <v>5</v>
      </c>
      <c r="G7" s="10" t="s">
        <v>1</v>
      </c>
      <c r="H7" s="10" t="s">
        <v>2</v>
      </c>
      <c r="I7" s="10" t="s">
        <v>3</v>
      </c>
      <c r="J7" s="10" t="s">
        <v>4</v>
      </c>
      <c r="K7" s="10" t="s">
        <v>5</v>
      </c>
      <c r="M7" s="10" t="s">
        <v>1</v>
      </c>
      <c r="N7" s="10" t="s">
        <v>2</v>
      </c>
      <c r="O7" s="10" t="s">
        <v>3</v>
      </c>
      <c r="P7" s="10" t="s">
        <v>4</v>
      </c>
      <c r="Q7" s="10" t="s">
        <v>5</v>
      </c>
      <c r="U7" s="17" t="s">
        <v>159</v>
      </c>
      <c r="V7" s="109" t="s">
        <v>472</v>
      </c>
      <c r="W7" s="15">
        <f t="shared" ref="W7:W10" si="0">C8</f>
        <v>8.65</v>
      </c>
      <c r="X7" s="48">
        <f t="shared" ref="X7:X70" si="1">SUMPRODUCT((W$7:W$106&gt;W7)/COUNTIF(W$7:W$106,W$7:W$106&amp;""))+1</f>
        <v>8</v>
      </c>
      <c r="Y7" s="15">
        <f>D8</f>
        <v>6.35</v>
      </c>
      <c r="Z7" s="48">
        <f t="shared" ref="Z7:AB70" si="2">SUMPRODUCT((Y$7:Y$106&gt;Y7)/COUNTIF(Y$7:Y$106,Y$7:Y$106&amp;""))+1</f>
        <v>33.999999999999986</v>
      </c>
      <c r="AA7" s="77">
        <f>SUM(Table35155049[[#This Row],[Floor4]],Table35155049[[#This Row],[Vault6]])</f>
        <v>15</v>
      </c>
      <c r="AB7" s="48">
        <f t="shared" si="2"/>
        <v>33.999999999999993</v>
      </c>
    </row>
    <row r="8" spans="1:61" x14ac:dyDescent="0.25">
      <c r="A8" s="219">
        <v>15</v>
      </c>
      <c r="B8" s="109" t="s">
        <v>472</v>
      </c>
      <c r="C8" s="14">
        <v>8.65</v>
      </c>
      <c r="D8" s="14">
        <v>6.35</v>
      </c>
      <c r="E8" s="14">
        <f t="shared" ref="E8:E13" si="3">SUM(C8,D8)</f>
        <v>15</v>
      </c>
      <c r="G8" s="219">
        <v>21</v>
      </c>
      <c r="H8" s="116" t="s">
        <v>470</v>
      </c>
      <c r="I8" s="14">
        <v>7.55</v>
      </c>
      <c r="J8" s="14">
        <v>7.1</v>
      </c>
      <c r="K8" s="14">
        <f t="shared" ref="K8:K13" si="4">SUM(I8,J8)</f>
        <v>14.649999999999999</v>
      </c>
      <c r="M8" s="219">
        <v>27</v>
      </c>
      <c r="N8" s="109" t="s">
        <v>481</v>
      </c>
      <c r="O8" s="14">
        <v>7.1</v>
      </c>
      <c r="P8" s="14">
        <v>7.95</v>
      </c>
      <c r="Q8" s="14">
        <f t="shared" ref="Q8:Q13" si="5">SUM(O8,P8)</f>
        <v>15.05</v>
      </c>
      <c r="U8" s="17" t="s">
        <v>159</v>
      </c>
      <c r="V8" s="109" t="s">
        <v>471</v>
      </c>
      <c r="W8" s="15">
        <f t="shared" si="0"/>
        <v>7.8</v>
      </c>
      <c r="X8" s="48">
        <f t="shared" si="1"/>
        <v>23.999999999999993</v>
      </c>
      <c r="Y8" s="15">
        <f>D9</f>
        <v>6.2</v>
      </c>
      <c r="Z8" s="48">
        <f t="shared" si="2"/>
        <v>36.999999999999993</v>
      </c>
      <c r="AA8" s="77">
        <f>SUM(Table35155049[[#This Row],[Floor4]],Table35155049[[#This Row],[Vault6]])</f>
        <v>14</v>
      </c>
      <c r="AB8" s="48">
        <f t="shared" si="2"/>
        <v>45</v>
      </c>
    </row>
    <row r="9" spans="1:61" x14ac:dyDescent="0.25">
      <c r="A9" s="219">
        <v>16</v>
      </c>
      <c r="B9" s="109" t="s">
        <v>471</v>
      </c>
      <c r="C9" s="14">
        <v>7.8</v>
      </c>
      <c r="D9" s="14">
        <v>6.2</v>
      </c>
      <c r="E9" s="14">
        <f t="shared" si="3"/>
        <v>14</v>
      </c>
      <c r="G9" s="219">
        <v>22</v>
      </c>
      <c r="H9" s="50" t="s">
        <v>160</v>
      </c>
      <c r="I9" s="14">
        <v>8.3000000000000007</v>
      </c>
      <c r="J9" s="14">
        <v>8.1</v>
      </c>
      <c r="K9" s="14">
        <f t="shared" si="4"/>
        <v>16.399999999999999</v>
      </c>
      <c r="M9" s="219">
        <v>28</v>
      </c>
      <c r="N9" s="109" t="s">
        <v>482</v>
      </c>
      <c r="O9" s="14">
        <v>7.25</v>
      </c>
      <c r="P9" s="14">
        <v>7.35</v>
      </c>
      <c r="Q9" s="14">
        <f t="shared" si="5"/>
        <v>14.6</v>
      </c>
      <c r="U9" s="17" t="s">
        <v>159</v>
      </c>
      <c r="V9" s="109" t="s">
        <v>161</v>
      </c>
      <c r="W9" s="15">
        <f t="shared" si="0"/>
        <v>7.9</v>
      </c>
      <c r="X9" s="48">
        <f t="shared" si="1"/>
        <v>21.999999999999996</v>
      </c>
      <c r="Y9" s="15">
        <f>D10</f>
        <v>8.1999999999999993</v>
      </c>
      <c r="Z9" s="48">
        <f t="shared" si="2"/>
        <v>4</v>
      </c>
      <c r="AA9" s="77">
        <f>SUM(Table35155049[[#This Row],[Floor4]],Table35155049[[#This Row],[Vault6]])</f>
        <v>16.100000000000001</v>
      </c>
      <c r="AB9" s="48">
        <f t="shared" si="2"/>
        <v>16</v>
      </c>
    </row>
    <row r="10" spans="1:61" x14ac:dyDescent="0.25">
      <c r="A10" s="219">
        <v>17</v>
      </c>
      <c r="B10" s="109" t="s">
        <v>161</v>
      </c>
      <c r="C10" s="14">
        <v>7.9</v>
      </c>
      <c r="D10" s="14">
        <v>8.1999999999999993</v>
      </c>
      <c r="E10" s="14">
        <f t="shared" si="3"/>
        <v>16.100000000000001</v>
      </c>
      <c r="G10" s="219">
        <v>23</v>
      </c>
      <c r="H10" s="272" t="s">
        <v>473</v>
      </c>
      <c r="I10" s="14">
        <v>0</v>
      </c>
      <c r="J10" s="14">
        <v>0</v>
      </c>
      <c r="K10" s="14">
        <f t="shared" si="4"/>
        <v>0</v>
      </c>
      <c r="M10" s="219">
        <v>29</v>
      </c>
      <c r="N10" s="109" t="s">
        <v>483</v>
      </c>
      <c r="O10" s="14">
        <v>8.5500000000000007</v>
      </c>
      <c r="P10" s="14">
        <v>7.65</v>
      </c>
      <c r="Q10" s="14">
        <f t="shared" si="5"/>
        <v>16.200000000000003</v>
      </c>
      <c r="U10" s="17" t="s">
        <v>159</v>
      </c>
      <c r="V10" s="109" t="s">
        <v>162</v>
      </c>
      <c r="W10" s="15">
        <f t="shared" si="0"/>
        <v>8.85</v>
      </c>
      <c r="X10" s="48">
        <f t="shared" si="1"/>
        <v>4</v>
      </c>
      <c r="Y10" s="15">
        <f>D11</f>
        <v>8.4499999999999993</v>
      </c>
      <c r="Z10" s="48">
        <f t="shared" si="2"/>
        <v>1</v>
      </c>
      <c r="AA10" s="77">
        <f>SUM(Table35155049[[#This Row],[Floor4]],Table35155049[[#This Row],[Vault6]])</f>
        <v>17.299999999999997</v>
      </c>
      <c r="AB10" s="48">
        <f t="shared" si="2"/>
        <v>2</v>
      </c>
    </row>
    <row r="11" spans="1:61" x14ac:dyDescent="0.25">
      <c r="A11" s="219">
        <v>18</v>
      </c>
      <c r="B11" s="109" t="s">
        <v>162</v>
      </c>
      <c r="C11" s="14">
        <v>8.85</v>
      </c>
      <c r="D11" s="14">
        <v>8.4499999999999993</v>
      </c>
      <c r="E11" s="14">
        <f t="shared" si="3"/>
        <v>17.299999999999997</v>
      </c>
      <c r="G11" s="219">
        <v>24</v>
      </c>
      <c r="H11" s="50" t="s">
        <v>163</v>
      </c>
      <c r="I11" s="14">
        <v>7.8</v>
      </c>
      <c r="J11" s="14">
        <v>6.2</v>
      </c>
      <c r="K11" s="14">
        <f t="shared" si="4"/>
        <v>14</v>
      </c>
      <c r="M11" s="219">
        <v>30</v>
      </c>
      <c r="N11" s="109" t="s">
        <v>484</v>
      </c>
      <c r="O11" s="14">
        <v>7.65</v>
      </c>
      <c r="P11" s="14">
        <v>6.25</v>
      </c>
      <c r="Q11" s="14">
        <f t="shared" si="5"/>
        <v>13.9</v>
      </c>
      <c r="U11" s="17" t="s">
        <v>159</v>
      </c>
      <c r="V11" s="116" t="s">
        <v>470</v>
      </c>
      <c r="W11" s="15">
        <f>I8</f>
        <v>7.55</v>
      </c>
      <c r="X11" s="48">
        <f t="shared" si="1"/>
        <v>28.999999999999996</v>
      </c>
      <c r="Y11" s="15">
        <f>J8</f>
        <v>7.1</v>
      </c>
      <c r="Z11" s="48">
        <f t="shared" si="2"/>
        <v>24</v>
      </c>
      <c r="AA11" s="77">
        <f>SUM(Table35155049[[#This Row],[Floor4]],Table35155049[[#This Row],[Vault6]])</f>
        <v>14.649999999999999</v>
      </c>
      <c r="AB11" s="48">
        <f t="shared" si="2"/>
        <v>36.999999999999993</v>
      </c>
    </row>
    <row r="12" spans="1:61" x14ac:dyDescent="0.25">
      <c r="A12" s="219">
        <v>19</v>
      </c>
      <c r="B12" s="114"/>
      <c r="C12" s="14">
        <v>0</v>
      </c>
      <c r="D12" s="14">
        <v>0</v>
      </c>
      <c r="E12" s="14">
        <f t="shared" si="3"/>
        <v>0</v>
      </c>
      <c r="G12" s="219">
        <v>25</v>
      </c>
      <c r="H12" s="114"/>
      <c r="I12" s="14">
        <v>0</v>
      </c>
      <c r="J12" s="14">
        <v>0</v>
      </c>
      <c r="K12" s="14">
        <f t="shared" si="4"/>
        <v>0</v>
      </c>
      <c r="M12" s="219">
        <v>31</v>
      </c>
      <c r="N12" s="116" t="s">
        <v>485</v>
      </c>
      <c r="O12" s="14">
        <v>6.75</v>
      </c>
      <c r="P12" s="14">
        <v>7.05</v>
      </c>
      <c r="Q12" s="14">
        <f t="shared" si="5"/>
        <v>13.8</v>
      </c>
      <c r="U12" s="17" t="s">
        <v>159</v>
      </c>
      <c r="V12" s="50" t="s">
        <v>160</v>
      </c>
      <c r="W12" s="15">
        <f t="shared" ref="W12:W14" si="6">I9</f>
        <v>8.3000000000000007</v>
      </c>
      <c r="X12" s="48">
        <f t="shared" si="1"/>
        <v>15</v>
      </c>
      <c r="Y12" s="15">
        <f>J9</f>
        <v>8.1</v>
      </c>
      <c r="Z12" s="48">
        <f t="shared" si="2"/>
        <v>5</v>
      </c>
      <c r="AA12" s="77">
        <f>SUM(Table35155049[[#This Row],[Floor4]],Table35155049[[#This Row],[Vault6]])</f>
        <v>16.399999999999999</v>
      </c>
      <c r="AB12" s="48">
        <f t="shared" si="2"/>
        <v>11</v>
      </c>
    </row>
    <row r="13" spans="1:61" ht="16.5" thickBot="1" x14ac:dyDescent="0.3">
      <c r="A13" s="219">
        <v>20</v>
      </c>
      <c r="B13" s="114"/>
      <c r="C13" s="14">
        <v>0</v>
      </c>
      <c r="D13" s="14">
        <v>0</v>
      </c>
      <c r="E13" s="18">
        <f t="shared" si="3"/>
        <v>0</v>
      </c>
      <c r="F13" s="9"/>
      <c r="G13" s="219">
        <v>26</v>
      </c>
      <c r="H13" s="114"/>
      <c r="I13" s="14">
        <v>0</v>
      </c>
      <c r="J13" s="14">
        <v>0</v>
      </c>
      <c r="K13" s="18">
        <f t="shared" si="4"/>
        <v>0</v>
      </c>
      <c r="L13" s="9"/>
      <c r="M13" s="219">
        <v>32</v>
      </c>
      <c r="N13" s="116" t="s">
        <v>486</v>
      </c>
      <c r="O13" s="14">
        <v>7.8</v>
      </c>
      <c r="P13" s="14">
        <v>7.4</v>
      </c>
      <c r="Q13" s="18">
        <f t="shared" si="5"/>
        <v>15.2</v>
      </c>
      <c r="R13" s="9"/>
      <c r="U13" s="17" t="s">
        <v>159</v>
      </c>
      <c r="V13" s="50" t="s">
        <v>473</v>
      </c>
      <c r="W13" s="15">
        <f t="shared" si="6"/>
        <v>0</v>
      </c>
      <c r="X13" s="48">
        <f t="shared" si="1"/>
        <v>45.000000000000014</v>
      </c>
      <c r="Y13" s="15">
        <f>J10</f>
        <v>0</v>
      </c>
      <c r="Z13" s="48">
        <f t="shared" si="2"/>
        <v>38.999999999999986</v>
      </c>
      <c r="AA13" s="77">
        <f>SUM(Table35155049[[#This Row],[Floor4]],Table35155049[[#This Row],[Vault6]])</f>
        <v>0</v>
      </c>
      <c r="AB13" s="48">
        <f t="shared" si="2"/>
        <v>55.000000000000021</v>
      </c>
    </row>
    <row r="14" spans="1:61" ht="16.5" thickBot="1" x14ac:dyDescent="0.3">
      <c r="B14" s="33" t="s">
        <v>10</v>
      </c>
      <c r="C14" s="20">
        <f>SUM(C8:C13)-SMALL(C8:C13,1)-SMALL(C8:C13,2)</f>
        <v>33.200000000000003</v>
      </c>
      <c r="D14" s="20">
        <f>SUM(D8:D13)-SMALL(D8:D13,1)-SMALL(D8:D13,2)</f>
        <v>29.2</v>
      </c>
      <c r="E14" s="21">
        <f>SUM(C14:D14)</f>
        <v>62.400000000000006</v>
      </c>
      <c r="F14" s="9"/>
      <c r="H14" s="33" t="s">
        <v>10</v>
      </c>
      <c r="I14" s="20">
        <f>SUM(I8:I13)-SMALL(I8:I13,1)-SMALL(I8:I13,2)</f>
        <v>23.650000000000002</v>
      </c>
      <c r="J14" s="20">
        <f>SUM(J8:J13)-SMALL(J8:J13,1)-SMALL(J8:J13,2)</f>
        <v>21.4</v>
      </c>
      <c r="K14" s="21">
        <f>SUM(I14:J14)</f>
        <v>45.05</v>
      </c>
      <c r="L14" s="9"/>
      <c r="N14" s="33" t="s">
        <v>10</v>
      </c>
      <c r="O14" s="20">
        <f>SUM(O8:O13)-SMALL(O8:O13,1)-SMALL(O8:O13,2)</f>
        <v>31.249999999999993</v>
      </c>
      <c r="P14" s="20">
        <f>SUM(P8:P13)-SMALL(P8:P13,1)-SMALL(P8:P13,2)</f>
        <v>30.349999999999998</v>
      </c>
      <c r="Q14" s="21">
        <f>SUM(O14:P14)</f>
        <v>61.599999999999994</v>
      </c>
      <c r="R14" s="9"/>
      <c r="U14" s="17" t="s">
        <v>159</v>
      </c>
      <c r="V14" s="50" t="s">
        <v>163</v>
      </c>
      <c r="W14" s="15">
        <f t="shared" si="6"/>
        <v>7.8</v>
      </c>
      <c r="X14" s="48">
        <f t="shared" si="1"/>
        <v>23.999999999999993</v>
      </c>
      <c r="Y14" s="15">
        <f>J11</f>
        <v>6.2</v>
      </c>
      <c r="Z14" s="48">
        <f t="shared" si="2"/>
        <v>36.999999999999993</v>
      </c>
      <c r="AA14" s="77">
        <f>SUM(Table35155049[[#This Row],[Floor4]],Table35155049[[#This Row],[Vault6]])</f>
        <v>14</v>
      </c>
      <c r="AB14" s="48">
        <f t="shared" si="2"/>
        <v>45</v>
      </c>
    </row>
    <row r="15" spans="1:61" x14ac:dyDescent="0.25">
      <c r="B15" s="110" t="s">
        <v>107</v>
      </c>
      <c r="D15" s="33"/>
      <c r="E15" s="34"/>
      <c r="H15" s="110" t="s">
        <v>107</v>
      </c>
      <c r="J15" s="33"/>
      <c r="K15" s="34"/>
      <c r="N15" s="110" t="s">
        <v>107</v>
      </c>
      <c r="P15" s="33"/>
      <c r="Q15" s="34"/>
      <c r="U15" s="17" t="s">
        <v>110</v>
      </c>
      <c r="V15" s="109" t="s">
        <v>481</v>
      </c>
      <c r="W15" s="15">
        <f>O8</f>
        <v>7.1</v>
      </c>
      <c r="X15" s="48">
        <f t="shared" si="1"/>
        <v>36</v>
      </c>
      <c r="Y15" s="15">
        <f t="shared" ref="Y15:Y20" si="7">P8</f>
        <v>7.95</v>
      </c>
      <c r="Z15" s="48">
        <f t="shared" si="2"/>
        <v>7</v>
      </c>
      <c r="AA15" s="77">
        <f>SUM(Table35155049[[#This Row],[Floor4]],Table35155049[[#This Row],[Vault6]])</f>
        <v>15.05</v>
      </c>
      <c r="AB15" s="48">
        <f t="shared" si="2"/>
        <v>32.999999999999986</v>
      </c>
    </row>
    <row r="16" spans="1:61" x14ac:dyDescent="0.25">
      <c r="U16" s="17" t="s">
        <v>110</v>
      </c>
      <c r="V16" s="109" t="s">
        <v>482</v>
      </c>
      <c r="W16" s="15">
        <f t="shared" ref="W16:W20" si="8">O9</f>
        <v>7.25</v>
      </c>
      <c r="X16" s="48">
        <f t="shared" si="1"/>
        <v>32.999999999999993</v>
      </c>
      <c r="Y16" s="15">
        <f t="shared" si="7"/>
        <v>7.35</v>
      </c>
      <c r="Z16" s="48">
        <f t="shared" si="2"/>
        <v>19</v>
      </c>
      <c r="AA16" s="77">
        <f>SUM(Table35155049[[#This Row],[Floor4]],Table35155049[[#This Row],[Vault6]])</f>
        <v>14.6</v>
      </c>
      <c r="AB16" s="48">
        <f t="shared" si="2"/>
        <v>38</v>
      </c>
    </row>
    <row r="17" spans="1:28" x14ac:dyDescent="0.25">
      <c r="A17" s="266" t="s">
        <v>520</v>
      </c>
      <c r="B17" s="267"/>
      <c r="C17" s="267"/>
      <c r="D17" s="267"/>
      <c r="E17" s="268"/>
      <c r="F17" s="9"/>
      <c r="G17" s="266" t="s">
        <v>525</v>
      </c>
      <c r="H17" s="267"/>
      <c r="I17" s="267"/>
      <c r="J17" s="267"/>
      <c r="K17" s="268"/>
      <c r="L17" s="9"/>
      <c r="M17" s="266" t="s">
        <v>80</v>
      </c>
      <c r="N17" s="267"/>
      <c r="O17" s="267"/>
      <c r="P17" s="267"/>
      <c r="Q17" s="268"/>
      <c r="U17" s="17" t="s">
        <v>110</v>
      </c>
      <c r="V17" s="109" t="s">
        <v>483</v>
      </c>
      <c r="W17" s="15">
        <f t="shared" si="8"/>
        <v>8.5500000000000007</v>
      </c>
      <c r="X17" s="48">
        <f t="shared" si="1"/>
        <v>10</v>
      </c>
      <c r="Y17" s="15">
        <f t="shared" si="7"/>
        <v>7.65</v>
      </c>
      <c r="Z17" s="48">
        <f t="shared" si="2"/>
        <v>13</v>
      </c>
      <c r="AA17" s="77">
        <f>SUM(Table35155049[[#This Row],[Floor4]],Table35155049[[#This Row],[Vault6]])</f>
        <v>16.200000000000003</v>
      </c>
      <c r="AB17" s="48">
        <f t="shared" si="2"/>
        <v>15</v>
      </c>
    </row>
    <row r="18" spans="1:28" x14ac:dyDescent="0.25">
      <c r="A18" s="10" t="s">
        <v>1</v>
      </c>
      <c r="B18" s="10" t="s">
        <v>2</v>
      </c>
      <c r="C18" s="10" t="s">
        <v>3</v>
      </c>
      <c r="D18" s="10" t="s">
        <v>4</v>
      </c>
      <c r="E18" s="10" t="s">
        <v>5</v>
      </c>
      <c r="G18" s="10" t="s">
        <v>1</v>
      </c>
      <c r="H18" s="10" t="s">
        <v>2</v>
      </c>
      <c r="I18" s="10" t="s">
        <v>3</v>
      </c>
      <c r="J18" s="10" t="s">
        <v>4</v>
      </c>
      <c r="K18" s="10" t="s">
        <v>5</v>
      </c>
      <c r="M18" s="10" t="s">
        <v>1</v>
      </c>
      <c r="N18" s="10" t="s">
        <v>2</v>
      </c>
      <c r="O18" s="10" t="s">
        <v>3</v>
      </c>
      <c r="P18" s="10" t="s">
        <v>4</v>
      </c>
      <c r="Q18" s="10" t="s">
        <v>5</v>
      </c>
      <c r="U18" s="17" t="s">
        <v>110</v>
      </c>
      <c r="V18" s="109" t="s">
        <v>484</v>
      </c>
      <c r="W18" s="15">
        <f t="shared" si="8"/>
        <v>7.65</v>
      </c>
      <c r="X18" s="48">
        <f t="shared" si="1"/>
        <v>26.999999999999993</v>
      </c>
      <c r="Y18" s="15">
        <f t="shared" si="7"/>
        <v>6.25</v>
      </c>
      <c r="Z18" s="48">
        <f t="shared" si="2"/>
        <v>35.999999999999993</v>
      </c>
      <c r="AA18" s="77">
        <f>SUM(Table35155049[[#This Row],[Floor4]],Table35155049[[#This Row],[Vault6]])</f>
        <v>13.9</v>
      </c>
      <c r="AB18" s="48">
        <f t="shared" si="2"/>
        <v>46.000000000000007</v>
      </c>
    </row>
    <row r="19" spans="1:28" x14ac:dyDescent="0.25">
      <c r="A19" s="219">
        <v>33</v>
      </c>
      <c r="B19" s="109" t="s">
        <v>521</v>
      </c>
      <c r="C19" s="14">
        <v>8.4499999999999993</v>
      </c>
      <c r="D19" s="14">
        <v>7.3</v>
      </c>
      <c r="E19" s="14">
        <f t="shared" ref="E19:E24" si="9">SUM(C19,D19)</f>
        <v>15.75</v>
      </c>
      <c r="G19" s="219">
        <v>39</v>
      </c>
      <c r="H19" s="109" t="s">
        <v>526</v>
      </c>
      <c r="I19" s="14">
        <v>0</v>
      </c>
      <c r="J19" s="14">
        <v>0</v>
      </c>
      <c r="K19" s="14">
        <f t="shared" ref="K19:K24" si="10">SUM(I19,J19)</f>
        <v>0</v>
      </c>
      <c r="M19" s="219">
        <v>45</v>
      </c>
      <c r="N19" s="237" t="s">
        <v>564</v>
      </c>
      <c r="O19" s="14">
        <v>0</v>
      </c>
      <c r="P19" s="14">
        <v>0</v>
      </c>
      <c r="Q19" s="14">
        <f t="shared" ref="Q19:Q24" si="11">SUM(O19,P19)</f>
        <v>0</v>
      </c>
      <c r="U19" s="17" t="s">
        <v>110</v>
      </c>
      <c r="V19" s="116" t="s">
        <v>485</v>
      </c>
      <c r="W19" s="15">
        <f t="shared" si="8"/>
        <v>6.75</v>
      </c>
      <c r="X19" s="48">
        <f t="shared" si="1"/>
        <v>39.999999999999993</v>
      </c>
      <c r="Y19" s="15">
        <f t="shared" si="7"/>
        <v>7.05</v>
      </c>
      <c r="Z19" s="48">
        <f t="shared" si="2"/>
        <v>25</v>
      </c>
      <c r="AA19" s="77">
        <f>SUM(Table35155049[[#This Row],[Floor4]],Table35155049[[#This Row],[Vault6]])</f>
        <v>13.8</v>
      </c>
      <c r="AB19" s="48">
        <f t="shared" si="2"/>
        <v>47.000000000000007</v>
      </c>
    </row>
    <row r="20" spans="1:28" x14ac:dyDescent="0.25">
      <c r="A20" s="219">
        <v>34</v>
      </c>
      <c r="B20" s="109" t="s">
        <v>522</v>
      </c>
      <c r="C20" s="14">
        <v>8.4</v>
      </c>
      <c r="D20" s="14">
        <v>6.6</v>
      </c>
      <c r="E20" s="14">
        <f t="shared" si="9"/>
        <v>15</v>
      </c>
      <c r="G20" s="219">
        <v>40</v>
      </c>
      <c r="H20" s="109" t="s">
        <v>527</v>
      </c>
      <c r="I20" s="14">
        <v>7</v>
      </c>
      <c r="J20" s="14">
        <v>6.5</v>
      </c>
      <c r="K20" s="14">
        <f t="shared" si="10"/>
        <v>13.5</v>
      </c>
      <c r="M20" s="219">
        <v>46</v>
      </c>
      <c r="N20" s="109" t="s">
        <v>565</v>
      </c>
      <c r="O20" s="14">
        <v>8.35</v>
      </c>
      <c r="P20" s="14">
        <v>6.75</v>
      </c>
      <c r="Q20" s="14">
        <f t="shared" si="11"/>
        <v>15.1</v>
      </c>
      <c r="U20" s="17" t="s">
        <v>110</v>
      </c>
      <c r="V20" s="116" t="s">
        <v>486</v>
      </c>
      <c r="W20" s="15">
        <f t="shared" si="8"/>
        <v>7.8</v>
      </c>
      <c r="X20" s="48">
        <f t="shared" si="1"/>
        <v>23.999999999999993</v>
      </c>
      <c r="Y20" s="15">
        <f t="shared" si="7"/>
        <v>7.4</v>
      </c>
      <c r="Z20" s="48">
        <f t="shared" si="2"/>
        <v>18.000000000000004</v>
      </c>
      <c r="AA20" s="77">
        <f>SUM(Table35155049[[#This Row],[Floor4]],Table35155049[[#This Row],[Vault6]])</f>
        <v>15.2</v>
      </c>
      <c r="AB20" s="48">
        <f t="shared" si="2"/>
        <v>29.999999999999993</v>
      </c>
    </row>
    <row r="21" spans="1:28" x14ac:dyDescent="0.25">
      <c r="A21" s="219">
        <v>35</v>
      </c>
      <c r="B21" s="109" t="s">
        <v>523</v>
      </c>
      <c r="C21" s="14">
        <v>8.4499999999999993</v>
      </c>
      <c r="D21" s="14">
        <v>7.6</v>
      </c>
      <c r="E21" s="14">
        <f t="shared" si="9"/>
        <v>16.049999999999997</v>
      </c>
      <c r="G21" s="219">
        <v>41</v>
      </c>
      <c r="H21" s="109" t="s">
        <v>528</v>
      </c>
      <c r="I21" s="14">
        <v>6.4</v>
      </c>
      <c r="J21" s="14">
        <v>5</v>
      </c>
      <c r="K21" s="14">
        <f t="shared" si="10"/>
        <v>11.4</v>
      </c>
      <c r="M21" s="219">
        <v>47</v>
      </c>
      <c r="N21" s="109" t="s">
        <v>566</v>
      </c>
      <c r="O21" s="14">
        <v>7.4</v>
      </c>
      <c r="P21" s="14">
        <v>8</v>
      </c>
      <c r="Q21" s="14">
        <f t="shared" si="11"/>
        <v>15.4</v>
      </c>
      <c r="U21" s="17" t="s">
        <v>517</v>
      </c>
      <c r="V21" s="109" t="s">
        <v>521</v>
      </c>
      <c r="W21" s="15">
        <f>C19</f>
        <v>8.4499999999999993</v>
      </c>
      <c r="X21" s="48">
        <f t="shared" si="1"/>
        <v>12</v>
      </c>
      <c r="Y21" s="15">
        <f>D19</f>
        <v>7.3</v>
      </c>
      <c r="Z21" s="48">
        <f t="shared" si="2"/>
        <v>20</v>
      </c>
      <c r="AA21" s="77">
        <f>SUM(Table35155049[[#This Row],[Floor4]],Table35155049[[#This Row],[Vault6]])</f>
        <v>15.75</v>
      </c>
      <c r="AB21" s="48">
        <f t="shared" si="2"/>
        <v>20</v>
      </c>
    </row>
    <row r="22" spans="1:28" x14ac:dyDescent="0.25">
      <c r="A22" s="219">
        <v>36</v>
      </c>
      <c r="B22" s="109" t="s">
        <v>524</v>
      </c>
      <c r="C22" s="14">
        <v>8.3000000000000007</v>
      </c>
      <c r="D22" s="14">
        <v>8.4</v>
      </c>
      <c r="E22" s="14">
        <f t="shared" si="9"/>
        <v>16.700000000000003</v>
      </c>
      <c r="G22" s="219">
        <v>42</v>
      </c>
      <c r="H22" s="109" t="s">
        <v>529</v>
      </c>
      <c r="I22" s="14">
        <v>7.6</v>
      </c>
      <c r="J22" s="14">
        <v>6.95</v>
      </c>
      <c r="K22" s="14">
        <f t="shared" si="10"/>
        <v>14.55</v>
      </c>
      <c r="M22" s="219">
        <v>48</v>
      </c>
      <c r="N22" s="237" t="s">
        <v>567</v>
      </c>
      <c r="O22" s="14">
        <v>0</v>
      </c>
      <c r="P22" s="14"/>
      <c r="Q22" s="14">
        <f t="shared" si="11"/>
        <v>0</v>
      </c>
      <c r="U22" s="17" t="s">
        <v>517</v>
      </c>
      <c r="V22" s="109" t="s">
        <v>522</v>
      </c>
      <c r="W22" s="15">
        <f t="shared" ref="W22:W24" si="12">C20</f>
        <v>8.4</v>
      </c>
      <c r="X22" s="48">
        <f t="shared" si="1"/>
        <v>13</v>
      </c>
      <c r="Y22" s="15">
        <f>D20</f>
        <v>6.6</v>
      </c>
      <c r="Z22" s="48">
        <f t="shared" si="2"/>
        <v>31.999999999999989</v>
      </c>
      <c r="AA22" s="77">
        <f>SUM(Table35155049[[#This Row],[Floor4]],Table35155049[[#This Row],[Vault6]])</f>
        <v>15</v>
      </c>
      <c r="AB22" s="48">
        <f t="shared" si="2"/>
        <v>33.999999999999993</v>
      </c>
    </row>
    <row r="23" spans="1:28" x14ac:dyDescent="0.25">
      <c r="A23" s="219">
        <v>37</v>
      </c>
      <c r="B23" s="114"/>
      <c r="C23" s="14">
        <v>0</v>
      </c>
      <c r="D23" s="14">
        <v>0</v>
      </c>
      <c r="E23" s="14">
        <f t="shared" si="9"/>
        <v>0</v>
      </c>
      <c r="G23" s="219">
        <v>43</v>
      </c>
      <c r="H23" s="114"/>
      <c r="I23" s="14">
        <v>0</v>
      </c>
      <c r="J23" s="14">
        <v>0</v>
      </c>
      <c r="K23" s="14">
        <f t="shared" si="10"/>
        <v>0</v>
      </c>
      <c r="M23" s="219">
        <v>49</v>
      </c>
      <c r="N23" s="109" t="s">
        <v>568</v>
      </c>
      <c r="O23" s="14">
        <v>8.65</v>
      </c>
      <c r="P23" s="14">
        <v>8.1999999999999993</v>
      </c>
      <c r="Q23" s="14">
        <f t="shared" si="11"/>
        <v>16.850000000000001</v>
      </c>
      <c r="U23" s="17" t="s">
        <v>517</v>
      </c>
      <c r="V23" s="109" t="s">
        <v>523</v>
      </c>
      <c r="W23" s="15">
        <f t="shared" si="12"/>
        <v>8.4499999999999993</v>
      </c>
      <c r="X23" s="48">
        <f t="shared" si="1"/>
        <v>12</v>
      </c>
      <c r="Y23" s="15">
        <f>D21</f>
        <v>7.6</v>
      </c>
      <c r="Z23" s="48">
        <f t="shared" si="2"/>
        <v>14.000000000000002</v>
      </c>
      <c r="AA23" s="77">
        <f>SUM(Table35155049[[#This Row],[Floor4]],Table35155049[[#This Row],[Vault6]])</f>
        <v>16.049999999999997</v>
      </c>
      <c r="AB23" s="48">
        <f t="shared" si="2"/>
        <v>17</v>
      </c>
    </row>
    <row r="24" spans="1:28" ht="16.5" thickBot="1" x14ac:dyDescent="0.3">
      <c r="A24" s="219">
        <v>38</v>
      </c>
      <c r="B24" s="114"/>
      <c r="C24" s="14">
        <v>0</v>
      </c>
      <c r="D24" s="14">
        <v>0</v>
      </c>
      <c r="E24" s="18">
        <f t="shared" si="9"/>
        <v>0</v>
      </c>
      <c r="F24" s="9"/>
      <c r="G24" s="219">
        <v>44</v>
      </c>
      <c r="H24" s="114"/>
      <c r="I24" s="14">
        <v>0</v>
      </c>
      <c r="J24" s="14">
        <v>0</v>
      </c>
      <c r="K24" s="18">
        <f t="shared" si="10"/>
        <v>0</v>
      </c>
      <c r="L24" s="9"/>
      <c r="M24" s="219">
        <v>50</v>
      </c>
      <c r="N24" s="109" t="s">
        <v>569</v>
      </c>
      <c r="O24" s="14">
        <v>6.8</v>
      </c>
      <c r="P24" s="14">
        <v>6.9</v>
      </c>
      <c r="Q24" s="18">
        <f t="shared" si="11"/>
        <v>13.7</v>
      </c>
      <c r="R24" s="9"/>
      <c r="U24" s="17" t="s">
        <v>517</v>
      </c>
      <c r="V24" s="109" t="s">
        <v>524</v>
      </c>
      <c r="W24" s="15">
        <f t="shared" si="12"/>
        <v>8.3000000000000007</v>
      </c>
      <c r="X24" s="48">
        <f t="shared" si="1"/>
        <v>15</v>
      </c>
      <c r="Y24" s="15">
        <f>D22</f>
        <v>8.4</v>
      </c>
      <c r="Z24" s="48">
        <f t="shared" si="2"/>
        <v>2</v>
      </c>
      <c r="AA24" s="77">
        <f>SUM(Table35155049[[#This Row],[Floor4]],Table35155049[[#This Row],[Vault6]])</f>
        <v>16.700000000000003</v>
      </c>
      <c r="AB24" s="48">
        <f t="shared" si="2"/>
        <v>6</v>
      </c>
    </row>
    <row r="25" spans="1:28" ht="16.5" thickBot="1" x14ac:dyDescent="0.3">
      <c r="B25" s="33" t="s">
        <v>10</v>
      </c>
      <c r="C25" s="20">
        <f>SUM(C19:C24)-SMALL(C19:C24,1)-SMALL(C19:C24,2)</f>
        <v>33.6</v>
      </c>
      <c r="D25" s="20">
        <f>SUM(D19:D24)-SMALL(D19:D24,1)-SMALL(D19:D24,2)</f>
        <v>29.9</v>
      </c>
      <c r="E25" s="21">
        <f>SUM(C25:D25)</f>
        <v>63.5</v>
      </c>
      <c r="F25" s="9"/>
      <c r="H25" s="33" t="s">
        <v>10</v>
      </c>
      <c r="I25" s="20">
        <f>SUM(I19:I24)-SMALL(I19:I24,1)-SMALL(I19:I24,2)</f>
        <v>21</v>
      </c>
      <c r="J25" s="20">
        <f>SUM(J19:J24)-SMALL(J19:J24,1)-SMALL(J19:J24,2)</f>
        <v>18.45</v>
      </c>
      <c r="K25" s="21">
        <f>SUM(I25:J25)</f>
        <v>39.450000000000003</v>
      </c>
      <c r="L25" s="9"/>
      <c r="N25" s="33" t="s">
        <v>10</v>
      </c>
      <c r="O25" s="20">
        <f>SUM(O19:O24)-SMALL(O19:O24,1)-SMALL(O19:O24,2)</f>
        <v>31.2</v>
      </c>
      <c r="P25" s="20">
        <f>SUM(P19:P24)-SMALL(P19:P24,1)-SMALL(P19:P24,2)</f>
        <v>23.1</v>
      </c>
      <c r="Q25" s="21">
        <f>SUM(O25:P25)</f>
        <v>54.3</v>
      </c>
      <c r="R25" s="9"/>
      <c r="U25" s="17" t="s">
        <v>517</v>
      </c>
      <c r="V25" s="109" t="s">
        <v>526</v>
      </c>
      <c r="W25" s="15">
        <f>I19</f>
        <v>0</v>
      </c>
      <c r="X25" s="48">
        <f t="shared" si="1"/>
        <v>45.000000000000014</v>
      </c>
      <c r="Y25" s="15">
        <f>J19</f>
        <v>0</v>
      </c>
      <c r="Z25" s="48">
        <f t="shared" si="2"/>
        <v>38.999999999999986</v>
      </c>
      <c r="AA25" s="77">
        <f>SUM(Table35155049[[#This Row],[Floor4]],Table35155049[[#This Row],[Vault6]])</f>
        <v>0</v>
      </c>
      <c r="AB25" s="48">
        <f t="shared" si="2"/>
        <v>55.000000000000021</v>
      </c>
    </row>
    <row r="26" spans="1:28" x14ac:dyDescent="0.25">
      <c r="B26" s="110" t="s">
        <v>107</v>
      </c>
      <c r="D26" s="33"/>
      <c r="E26" s="34"/>
      <c r="H26" s="32" t="s">
        <v>107</v>
      </c>
      <c r="J26" s="33"/>
      <c r="K26" s="34"/>
      <c r="N26" s="110" t="s">
        <v>107</v>
      </c>
      <c r="P26" s="33"/>
      <c r="Q26" s="34"/>
      <c r="U26" s="17" t="s">
        <v>517</v>
      </c>
      <c r="V26" s="109" t="s">
        <v>527</v>
      </c>
      <c r="W26" s="15">
        <f t="shared" ref="W26:W28" si="13">I20</f>
        <v>7</v>
      </c>
      <c r="X26" s="48">
        <f t="shared" si="1"/>
        <v>37</v>
      </c>
      <c r="Y26" s="15">
        <f>J20</f>
        <v>6.5</v>
      </c>
      <c r="Z26" s="48">
        <f t="shared" si="2"/>
        <v>32.999999999999986</v>
      </c>
      <c r="AA26" s="77">
        <f>SUM(Table35155049[[#This Row],[Floor4]],Table35155049[[#This Row],[Vault6]])</f>
        <v>13.5</v>
      </c>
      <c r="AB26" s="48">
        <f t="shared" si="2"/>
        <v>50.000000000000021</v>
      </c>
    </row>
    <row r="27" spans="1:28" x14ac:dyDescent="0.25">
      <c r="U27" s="17" t="s">
        <v>517</v>
      </c>
      <c r="V27" s="109" t="s">
        <v>528</v>
      </c>
      <c r="W27" s="15">
        <f t="shared" si="13"/>
        <v>6.4</v>
      </c>
      <c r="X27" s="48">
        <f t="shared" si="1"/>
        <v>42.000000000000007</v>
      </c>
      <c r="Y27" s="15">
        <f>J21</f>
        <v>5</v>
      </c>
      <c r="Z27" s="48">
        <f t="shared" si="2"/>
        <v>37.999999999999986</v>
      </c>
      <c r="AA27" s="77">
        <f>SUM(Table35155049[[#This Row],[Floor4]],Table35155049[[#This Row],[Vault6]])</f>
        <v>11.4</v>
      </c>
      <c r="AB27" s="48">
        <f t="shared" si="2"/>
        <v>54.000000000000021</v>
      </c>
    </row>
    <row r="28" spans="1:28" x14ac:dyDescent="0.25">
      <c r="A28" s="266" t="s">
        <v>586</v>
      </c>
      <c r="B28" s="267"/>
      <c r="C28" s="267"/>
      <c r="D28" s="267"/>
      <c r="E28" s="268"/>
      <c r="F28" s="9"/>
      <c r="G28" s="266" t="s">
        <v>587</v>
      </c>
      <c r="H28" s="267"/>
      <c r="I28" s="267"/>
      <c r="J28" s="267"/>
      <c r="K28" s="268"/>
      <c r="L28" s="9"/>
      <c r="M28" s="266" t="s">
        <v>294</v>
      </c>
      <c r="N28" s="267"/>
      <c r="O28" s="267"/>
      <c r="P28" s="267"/>
      <c r="Q28" s="268"/>
      <c r="U28" s="17" t="s">
        <v>517</v>
      </c>
      <c r="V28" s="109" t="s">
        <v>529</v>
      </c>
      <c r="W28" s="15">
        <f t="shared" si="13"/>
        <v>7.6</v>
      </c>
      <c r="X28" s="48">
        <f t="shared" si="1"/>
        <v>27.999999999999996</v>
      </c>
      <c r="Y28" s="15">
        <f>J22</f>
        <v>6.95</v>
      </c>
      <c r="Z28" s="48">
        <f t="shared" si="2"/>
        <v>27.000000000000004</v>
      </c>
      <c r="AA28" s="77">
        <f>SUM(Table35155049[[#This Row],[Floor4]],Table35155049[[#This Row],[Vault6]])</f>
        <v>14.55</v>
      </c>
      <c r="AB28" s="48">
        <f t="shared" si="2"/>
        <v>39.000000000000007</v>
      </c>
    </row>
    <row r="29" spans="1:28" x14ac:dyDescent="0.25">
      <c r="A29" s="10" t="s">
        <v>1</v>
      </c>
      <c r="B29" s="10" t="s">
        <v>2</v>
      </c>
      <c r="C29" s="10" t="s">
        <v>3</v>
      </c>
      <c r="D29" s="10" t="s">
        <v>4</v>
      </c>
      <c r="E29" s="10" t="s">
        <v>5</v>
      </c>
      <c r="G29" s="10" t="s">
        <v>1</v>
      </c>
      <c r="H29" s="10" t="s">
        <v>2</v>
      </c>
      <c r="I29" s="10" t="s">
        <v>3</v>
      </c>
      <c r="J29" s="10" t="s">
        <v>4</v>
      </c>
      <c r="K29" s="10" t="s">
        <v>5</v>
      </c>
      <c r="M29" s="10" t="s">
        <v>1</v>
      </c>
      <c r="N29" s="10" t="s">
        <v>2</v>
      </c>
      <c r="O29" s="10" t="s">
        <v>3</v>
      </c>
      <c r="P29" s="10" t="s">
        <v>4</v>
      </c>
      <c r="Q29" s="10" t="s">
        <v>5</v>
      </c>
      <c r="U29" s="17" t="s">
        <v>151</v>
      </c>
      <c r="V29" s="109" t="s">
        <v>564</v>
      </c>
      <c r="W29" s="15">
        <f>O19</f>
        <v>0</v>
      </c>
      <c r="X29" s="48">
        <f t="shared" si="1"/>
        <v>45.000000000000014</v>
      </c>
      <c r="Y29" s="15">
        <f t="shared" ref="Y29:Y34" si="14">P19</f>
        <v>0</v>
      </c>
      <c r="Z29" s="48">
        <f t="shared" si="2"/>
        <v>38.999999999999986</v>
      </c>
      <c r="AA29" s="77">
        <f>SUM(Table35155049[[#This Row],[Floor4]],Table35155049[[#This Row],[Vault6]])</f>
        <v>0</v>
      </c>
      <c r="AB29" s="48">
        <f t="shared" si="2"/>
        <v>55.000000000000021</v>
      </c>
    </row>
    <row r="30" spans="1:28" x14ac:dyDescent="0.25">
      <c r="A30" s="219">
        <v>51</v>
      </c>
      <c r="B30" s="109" t="s">
        <v>209</v>
      </c>
      <c r="C30" s="14">
        <v>8.8000000000000007</v>
      </c>
      <c r="D30" s="14">
        <v>6.3</v>
      </c>
      <c r="E30" s="14">
        <f t="shared" ref="E30:E35" si="15">SUM(C30,D30)</f>
        <v>15.100000000000001</v>
      </c>
      <c r="G30" s="219">
        <v>57</v>
      </c>
      <c r="H30" s="109" t="s">
        <v>588</v>
      </c>
      <c r="I30" s="14">
        <v>8.8000000000000007</v>
      </c>
      <c r="J30" s="14">
        <v>7.8</v>
      </c>
      <c r="K30" s="14">
        <f t="shared" ref="K30:K35" si="16">SUM(I30,J30)</f>
        <v>16.600000000000001</v>
      </c>
      <c r="M30" s="219">
        <v>63</v>
      </c>
      <c r="N30" s="109" t="s">
        <v>630</v>
      </c>
      <c r="O30" s="14">
        <v>5.75</v>
      </c>
      <c r="P30" s="14">
        <v>7</v>
      </c>
      <c r="Q30" s="14">
        <f t="shared" ref="Q30:Q35" si="17">SUM(O30,P30)</f>
        <v>12.75</v>
      </c>
      <c r="U30" s="17" t="s">
        <v>151</v>
      </c>
      <c r="V30" s="109" t="s">
        <v>565</v>
      </c>
      <c r="W30" s="15">
        <f t="shared" ref="W30:W34" si="18">O20</f>
        <v>8.35</v>
      </c>
      <c r="X30" s="48">
        <f t="shared" si="1"/>
        <v>13.999999999999998</v>
      </c>
      <c r="Y30" s="15">
        <f t="shared" si="14"/>
        <v>6.75</v>
      </c>
      <c r="Z30" s="48">
        <f t="shared" si="2"/>
        <v>29.999999999999996</v>
      </c>
      <c r="AA30" s="77">
        <f>SUM(Table35155049[[#This Row],[Floor4]],Table35155049[[#This Row],[Vault6]])</f>
        <v>15.1</v>
      </c>
      <c r="AB30" s="48">
        <f t="shared" si="2"/>
        <v>31.999999999999993</v>
      </c>
    </row>
    <row r="31" spans="1:28" x14ac:dyDescent="0.25">
      <c r="A31" s="219">
        <v>52</v>
      </c>
      <c r="B31" s="109" t="s">
        <v>210</v>
      </c>
      <c r="C31" s="14">
        <v>8.6</v>
      </c>
      <c r="D31" s="14">
        <v>7.3</v>
      </c>
      <c r="E31" s="14">
        <f t="shared" si="15"/>
        <v>15.899999999999999</v>
      </c>
      <c r="G31" s="219">
        <v>58</v>
      </c>
      <c r="H31" s="109" t="s">
        <v>203</v>
      </c>
      <c r="I31" s="14">
        <v>8.85</v>
      </c>
      <c r="J31" s="14">
        <v>7.65</v>
      </c>
      <c r="K31" s="14">
        <f t="shared" si="16"/>
        <v>16.5</v>
      </c>
      <c r="M31" s="219">
        <v>64</v>
      </c>
      <c r="N31" s="109" t="s">
        <v>631</v>
      </c>
      <c r="O31" s="14">
        <v>6.8</v>
      </c>
      <c r="P31" s="14">
        <v>7</v>
      </c>
      <c r="Q31" s="14">
        <f t="shared" si="17"/>
        <v>13.8</v>
      </c>
      <c r="U31" s="17" t="s">
        <v>151</v>
      </c>
      <c r="V31" s="109" t="s">
        <v>566</v>
      </c>
      <c r="W31" s="15">
        <f t="shared" si="18"/>
        <v>7.4</v>
      </c>
      <c r="X31" s="48">
        <f t="shared" si="1"/>
        <v>30.999999999999993</v>
      </c>
      <c r="Y31" s="15">
        <f t="shared" si="14"/>
        <v>8</v>
      </c>
      <c r="Z31" s="48">
        <f t="shared" si="2"/>
        <v>6</v>
      </c>
      <c r="AA31" s="77">
        <f>SUM(Table35155049[[#This Row],[Floor4]],Table35155049[[#This Row],[Vault6]])</f>
        <v>15.4</v>
      </c>
      <c r="AB31" s="48">
        <f t="shared" si="2"/>
        <v>26</v>
      </c>
    </row>
    <row r="32" spans="1:28" x14ac:dyDescent="0.25">
      <c r="A32" s="219">
        <v>53</v>
      </c>
      <c r="B32" s="109" t="s">
        <v>584</v>
      </c>
      <c r="C32" s="14">
        <v>8.4499999999999993</v>
      </c>
      <c r="D32" s="14">
        <v>7.4</v>
      </c>
      <c r="E32" s="14">
        <f t="shared" si="15"/>
        <v>15.85</v>
      </c>
      <c r="G32" s="219">
        <v>59</v>
      </c>
      <c r="H32" s="109" t="s">
        <v>204</v>
      </c>
      <c r="I32" s="14">
        <v>8.9499999999999993</v>
      </c>
      <c r="J32" s="14">
        <v>7.3</v>
      </c>
      <c r="K32" s="14">
        <f t="shared" si="16"/>
        <v>16.25</v>
      </c>
      <c r="M32" s="219">
        <v>65</v>
      </c>
      <c r="N32" s="109" t="s">
        <v>632</v>
      </c>
      <c r="O32" s="14">
        <v>6.7</v>
      </c>
      <c r="P32" s="14">
        <v>7.55</v>
      </c>
      <c r="Q32" s="14">
        <f t="shared" si="17"/>
        <v>14.25</v>
      </c>
      <c r="U32" s="17" t="s">
        <v>151</v>
      </c>
      <c r="V32" s="109" t="s">
        <v>567</v>
      </c>
      <c r="W32" s="15">
        <f t="shared" si="18"/>
        <v>0</v>
      </c>
      <c r="X32" s="48">
        <f t="shared" si="1"/>
        <v>45.000000000000014</v>
      </c>
      <c r="Y32" s="15">
        <f t="shared" si="14"/>
        <v>0</v>
      </c>
      <c r="Z32" s="48">
        <f t="shared" si="2"/>
        <v>38.999999999999986</v>
      </c>
      <c r="AA32" s="77">
        <f>SUM(Table35155049[[#This Row],[Floor4]],Table35155049[[#This Row],[Vault6]])</f>
        <v>0</v>
      </c>
      <c r="AB32" s="48">
        <f t="shared" si="2"/>
        <v>55.000000000000021</v>
      </c>
    </row>
    <row r="33" spans="1:28" x14ac:dyDescent="0.25">
      <c r="A33" s="219">
        <v>54</v>
      </c>
      <c r="B33" s="109" t="s">
        <v>585</v>
      </c>
      <c r="C33" s="14">
        <v>8.65</v>
      </c>
      <c r="D33" s="14">
        <v>6.6</v>
      </c>
      <c r="E33" s="14">
        <f t="shared" si="15"/>
        <v>15.25</v>
      </c>
      <c r="G33" s="219">
        <v>60</v>
      </c>
      <c r="H33" s="109" t="s">
        <v>589</v>
      </c>
      <c r="I33" s="14">
        <v>8.5</v>
      </c>
      <c r="J33" s="14">
        <v>7.1</v>
      </c>
      <c r="K33" s="14">
        <f t="shared" si="16"/>
        <v>15.6</v>
      </c>
      <c r="M33" s="219">
        <v>66</v>
      </c>
      <c r="N33" s="116" t="s">
        <v>633</v>
      </c>
      <c r="O33" s="14">
        <v>7.5</v>
      </c>
      <c r="P33" s="14">
        <v>7.8</v>
      </c>
      <c r="Q33" s="14">
        <f t="shared" si="17"/>
        <v>15.3</v>
      </c>
      <c r="U33" s="17" t="s">
        <v>151</v>
      </c>
      <c r="V33" s="109" t="s">
        <v>568</v>
      </c>
      <c r="W33" s="15">
        <f t="shared" si="18"/>
        <v>8.65</v>
      </c>
      <c r="X33" s="48">
        <f t="shared" si="1"/>
        <v>8</v>
      </c>
      <c r="Y33" s="15">
        <f t="shared" si="14"/>
        <v>8.1999999999999993</v>
      </c>
      <c r="Z33" s="48">
        <f t="shared" si="2"/>
        <v>4</v>
      </c>
      <c r="AA33" s="77">
        <f>SUM(Table35155049[[#This Row],[Floor4]],Table35155049[[#This Row],[Vault6]])</f>
        <v>16.850000000000001</v>
      </c>
      <c r="AB33" s="48">
        <f t="shared" si="2"/>
        <v>4</v>
      </c>
    </row>
    <row r="34" spans="1:28" x14ac:dyDescent="0.25">
      <c r="A34" s="219">
        <v>55</v>
      </c>
      <c r="B34" s="109" t="s">
        <v>208</v>
      </c>
      <c r="C34" s="14">
        <v>8.65</v>
      </c>
      <c r="D34" s="14">
        <v>5</v>
      </c>
      <c r="E34" s="14">
        <f t="shared" si="15"/>
        <v>13.65</v>
      </c>
      <c r="G34" s="219">
        <v>61</v>
      </c>
      <c r="H34" s="109" t="s">
        <v>207</v>
      </c>
      <c r="I34" s="14">
        <v>8.5500000000000007</v>
      </c>
      <c r="J34" s="14">
        <v>7.75</v>
      </c>
      <c r="K34" s="14">
        <f t="shared" si="16"/>
        <v>16.3</v>
      </c>
      <c r="M34" s="219">
        <v>67</v>
      </c>
      <c r="N34" s="114"/>
      <c r="O34" s="14">
        <v>0</v>
      </c>
      <c r="P34" s="14">
        <v>0</v>
      </c>
      <c r="Q34" s="14">
        <f t="shared" si="17"/>
        <v>0</v>
      </c>
      <c r="U34" s="17" t="s">
        <v>151</v>
      </c>
      <c r="V34" s="109" t="s">
        <v>569</v>
      </c>
      <c r="W34" s="15">
        <f t="shared" si="18"/>
        <v>6.8</v>
      </c>
      <c r="X34" s="48">
        <f t="shared" si="1"/>
        <v>38.999999999999993</v>
      </c>
      <c r="Y34" s="15">
        <f t="shared" si="14"/>
        <v>6.9</v>
      </c>
      <c r="Z34" s="48">
        <f t="shared" si="2"/>
        <v>28</v>
      </c>
      <c r="AA34" s="77">
        <f>SUM(Table35155049[[#This Row],[Floor4]],Table35155049[[#This Row],[Vault6]])</f>
        <v>13.7</v>
      </c>
      <c r="AB34" s="48">
        <f t="shared" si="2"/>
        <v>48.000000000000021</v>
      </c>
    </row>
    <row r="35" spans="1:28" ht="16.5" thickBot="1" x14ac:dyDescent="0.3">
      <c r="A35" s="219">
        <v>56</v>
      </c>
      <c r="B35" s="114"/>
      <c r="C35" s="14">
        <v>0</v>
      </c>
      <c r="D35" s="14">
        <v>0</v>
      </c>
      <c r="E35" s="18">
        <f t="shared" si="15"/>
        <v>0</v>
      </c>
      <c r="F35" s="9"/>
      <c r="G35" s="219">
        <v>62</v>
      </c>
      <c r="H35" s="109" t="s">
        <v>198</v>
      </c>
      <c r="I35" s="14">
        <v>7.7</v>
      </c>
      <c r="J35" s="14">
        <v>7.45</v>
      </c>
      <c r="K35" s="18">
        <f t="shared" si="16"/>
        <v>15.15</v>
      </c>
      <c r="L35" s="9"/>
      <c r="M35" s="219">
        <v>68</v>
      </c>
      <c r="N35" s="114"/>
      <c r="O35" s="14">
        <v>0</v>
      </c>
      <c r="P35" s="14">
        <v>0</v>
      </c>
      <c r="Q35" s="18">
        <f t="shared" si="17"/>
        <v>0</v>
      </c>
      <c r="R35" s="9"/>
      <c r="U35" s="17" t="s">
        <v>590</v>
      </c>
      <c r="V35" s="109" t="s">
        <v>209</v>
      </c>
      <c r="W35" s="15">
        <f>C30</f>
        <v>8.8000000000000007</v>
      </c>
      <c r="X35" s="48">
        <f t="shared" si="1"/>
        <v>5</v>
      </c>
      <c r="Y35" s="15">
        <f>D30</f>
        <v>6.3</v>
      </c>
      <c r="Z35" s="48">
        <f t="shared" si="2"/>
        <v>34.999999999999986</v>
      </c>
      <c r="AA35" s="77">
        <f>SUM(Table35155049[[#This Row],[Floor4]],Table35155049[[#This Row],[Vault6]])</f>
        <v>15.100000000000001</v>
      </c>
      <c r="AB35" s="48">
        <f t="shared" si="2"/>
        <v>31.999999999999993</v>
      </c>
    </row>
    <row r="36" spans="1:28" ht="16.5" thickBot="1" x14ac:dyDescent="0.3">
      <c r="B36" s="33" t="s">
        <v>10</v>
      </c>
      <c r="C36" s="20">
        <f>SUM(C30:C35)-SMALL(C30:C35,1)-SMALL(C30:C35,2)</f>
        <v>34.700000000000003</v>
      </c>
      <c r="D36" s="20">
        <f>SUM(D30:D35)-SMALL(D30:D35,1)-SMALL(D30:D35,2)</f>
        <v>27.6</v>
      </c>
      <c r="E36" s="21">
        <f>SUM(C36:D36)</f>
        <v>62.300000000000004</v>
      </c>
      <c r="F36" s="9"/>
      <c r="H36" s="33" t="s">
        <v>10</v>
      </c>
      <c r="I36" s="20">
        <f>SUM(I30:I35)-SMALL(I30:I35,1)-SMALL(I30:I35,2)</f>
        <v>35.149999999999991</v>
      </c>
      <c r="J36" s="20">
        <f>SUM(J30:J35)-SMALL(J30:J35,1)-SMALL(J30:J35,2)</f>
        <v>30.650000000000002</v>
      </c>
      <c r="K36" s="21">
        <f>SUM(I36:J36)</f>
        <v>65.8</v>
      </c>
      <c r="L36" s="9"/>
      <c r="N36" s="33" t="s">
        <v>10</v>
      </c>
      <c r="O36" s="20">
        <f>SUM(O30:O35)-SMALL(O30:O35,1)-SMALL(O30:O35,2)</f>
        <v>26.75</v>
      </c>
      <c r="P36" s="20">
        <f>SUM(P30:P35)-SMALL(P30:P35,1)-SMALL(P30:P35,2)</f>
        <v>29.35</v>
      </c>
      <c r="Q36" s="21">
        <f>SUM(O36:P36)</f>
        <v>56.1</v>
      </c>
      <c r="R36" s="9"/>
      <c r="U36" s="17" t="s">
        <v>590</v>
      </c>
      <c r="V36" s="109" t="s">
        <v>210</v>
      </c>
      <c r="W36" s="15">
        <f t="shared" ref="W36:W39" si="19">C31</f>
        <v>8.6</v>
      </c>
      <c r="X36" s="48">
        <f t="shared" si="1"/>
        <v>9</v>
      </c>
      <c r="Y36" s="15">
        <f>D31</f>
        <v>7.3</v>
      </c>
      <c r="Z36" s="48">
        <f t="shared" si="2"/>
        <v>20</v>
      </c>
      <c r="AA36" s="77">
        <f>SUM(Table35155049[[#This Row],[Floor4]],Table35155049[[#This Row],[Vault6]])</f>
        <v>15.899999999999999</v>
      </c>
      <c r="AB36" s="48">
        <f t="shared" si="2"/>
        <v>18</v>
      </c>
    </row>
    <row r="37" spans="1:28" x14ac:dyDescent="0.25">
      <c r="B37" s="110" t="s">
        <v>107</v>
      </c>
      <c r="D37" s="33"/>
      <c r="E37" s="34"/>
      <c r="H37" s="110" t="s">
        <v>107</v>
      </c>
      <c r="J37" s="33"/>
      <c r="K37" s="34"/>
      <c r="N37" s="110" t="s">
        <v>107</v>
      </c>
      <c r="P37" s="33"/>
      <c r="Q37" s="34"/>
      <c r="U37" s="17" t="s">
        <v>590</v>
      </c>
      <c r="V37" s="109" t="s">
        <v>584</v>
      </c>
      <c r="W37" s="15">
        <f t="shared" si="19"/>
        <v>8.4499999999999993</v>
      </c>
      <c r="X37" s="48">
        <f t="shared" si="1"/>
        <v>12</v>
      </c>
      <c r="Y37" s="15">
        <f>D32</f>
        <v>7.4</v>
      </c>
      <c r="Z37" s="48">
        <f t="shared" si="2"/>
        <v>18.000000000000004</v>
      </c>
      <c r="AA37" s="77">
        <f>SUM(Table35155049[[#This Row],[Floor4]],Table35155049[[#This Row],[Vault6]])</f>
        <v>15.85</v>
      </c>
      <c r="AB37" s="48">
        <f t="shared" si="2"/>
        <v>19</v>
      </c>
    </row>
    <row r="38" spans="1:28" x14ac:dyDescent="0.25">
      <c r="U38" s="17" t="s">
        <v>590</v>
      </c>
      <c r="V38" s="109" t="s">
        <v>585</v>
      </c>
      <c r="W38" s="15">
        <f t="shared" si="19"/>
        <v>8.65</v>
      </c>
      <c r="X38" s="48">
        <f t="shared" si="1"/>
        <v>8</v>
      </c>
      <c r="Y38" s="15">
        <f>D33</f>
        <v>6.6</v>
      </c>
      <c r="Z38" s="48">
        <f t="shared" si="2"/>
        <v>31.999999999999989</v>
      </c>
      <c r="AA38" s="77">
        <f>SUM(Table35155049[[#This Row],[Floor4]],Table35155049[[#This Row],[Vault6]])</f>
        <v>15.25</v>
      </c>
      <c r="AB38" s="48">
        <f t="shared" si="2"/>
        <v>28.999999999999993</v>
      </c>
    </row>
    <row r="39" spans="1:28" x14ac:dyDescent="0.25">
      <c r="A39" s="266" t="s">
        <v>647</v>
      </c>
      <c r="B39" s="267"/>
      <c r="C39" s="267"/>
      <c r="D39" s="267"/>
      <c r="E39" s="268"/>
      <c r="F39" s="9"/>
      <c r="G39" s="266" t="s">
        <v>646</v>
      </c>
      <c r="H39" s="267"/>
      <c r="I39" s="267"/>
      <c r="J39" s="267"/>
      <c r="K39" s="268"/>
      <c r="L39" s="9"/>
      <c r="M39" s="266" t="s">
        <v>684</v>
      </c>
      <c r="N39" s="267"/>
      <c r="O39" s="267"/>
      <c r="P39" s="267"/>
      <c r="Q39" s="268"/>
      <c r="U39" s="17" t="s">
        <v>590</v>
      </c>
      <c r="V39" s="109" t="s">
        <v>208</v>
      </c>
      <c r="W39" s="15">
        <f t="shared" si="19"/>
        <v>8.65</v>
      </c>
      <c r="X39" s="48">
        <f t="shared" si="1"/>
        <v>8</v>
      </c>
      <c r="Y39" s="15">
        <f>D34</f>
        <v>5</v>
      </c>
      <c r="Z39" s="48">
        <f t="shared" si="2"/>
        <v>37.999999999999986</v>
      </c>
      <c r="AA39" s="77">
        <f>SUM(Table35155049[[#This Row],[Floor4]],Table35155049[[#This Row],[Vault6]])</f>
        <v>13.65</v>
      </c>
      <c r="AB39" s="48">
        <f t="shared" si="2"/>
        <v>49.000000000000021</v>
      </c>
    </row>
    <row r="40" spans="1:28" x14ac:dyDescent="0.25">
      <c r="A40" s="10" t="s">
        <v>1</v>
      </c>
      <c r="B40" s="10" t="s">
        <v>2</v>
      </c>
      <c r="C40" s="10" t="s">
        <v>3</v>
      </c>
      <c r="D40" s="10" t="s">
        <v>4</v>
      </c>
      <c r="E40" s="10" t="s">
        <v>5</v>
      </c>
      <c r="G40" s="10" t="s">
        <v>1</v>
      </c>
      <c r="H40" s="10" t="s">
        <v>2</v>
      </c>
      <c r="I40" s="10" t="s">
        <v>3</v>
      </c>
      <c r="J40" s="10" t="s">
        <v>4</v>
      </c>
      <c r="K40" s="10" t="s">
        <v>5</v>
      </c>
      <c r="M40" s="10" t="s">
        <v>1</v>
      </c>
      <c r="N40" s="10" t="s">
        <v>2</v>
      </c>
      <c r="O40" s="10" t="s">
        <v>3</v>
      </c>
      <c r="P40" s="10" t="s">
        <v>4</v>
      </c>
      <c r="Q40" s="10" t="s">
        <v>5</v>
      </c>
      <c r="U40" s="17" t="s">
        <v>590</v>
      </c>
      <c r="V40" s="109" t="s">
        <v>588</v>
      </c>
      <c r="W40" s="15">
        <f>I30</f>
        <v>8.8000000000000007</v>
      </c>
      <c r="X40" s="48">
        <f t="shared" si="1"/>
        <v>5</v>
      </c>
      <c r="Y40" s="15">
        <f t="shared" ref="Y40:Y45" si="20">J30</f>
        <v>7.8</v>
      </c>
      <c r="Z40" s="48">
        <f t="shared" si="2"/>
        <v>10</v>
      </c>
      <c r="AA40" s="77">
        <f>SUM(Table35155049[[#This Row],[Floor4]],Table35155049[[#This Row],[Vault6]])</f>
        <v>16.600000000000001</v>
      </c>
      <c r="AB40" s="48">
        <f t="shared" si="2"/>
        <v>8</v>
      </c>
    </row>
    <row r="41" spans="1:28" x14ac:dyDescent="0.25">
      <c r="A41" s="219">
        <v>69</v>
      </c>
      <c r="B41" s="109" t="s">
        <v>665</v>
      </c>
      <c r="C41" s="14">
        <v>8.4</v>
      </c>
      <c r="D41" s="14">
        <v>6.3</v>
      </c>
      <c r="E41" s="14">
        <f t="shared" ref="E41:E46" si="21">SUM(C41,D41)</f>
        <v>14.7</v>
      </c>
      <c r="G41" s="219">
        <v>75</v>
      </c>
      <c r="H41" s="109" t="s">
        <v>233</v>
      </c>
      <c r="I41" s="14">
        <v>7.4</v>
      </c>
      <c r="J41" s="14">
        <v>7.2</v>
      </c>
      <c r="K41" s="14">
        <f t="shared" ref="K41:K46" si="22">SUM(I41,J41)</f>
        <v>14.600000000000001</v>
      </c>
      <c r="M41" s="219">
        <v>81</v>
      </c>
      <c r="N41" s="109" t="s">
        <v>719</v>
      </c>
      <c r="O41" s="14">
        <v>7.2</v>
      </c>
      <c r="P41" s="14">
        <v>7.15</v>
      </c>
      <c r="Q41" s="14">
        <f t="shared" ref="Q41:Q46" si="23">SUM(O41,P41)</f>
        <v>14.350000000000001</v>
      </c>
      <c r="U41" s="17" t="s">
        <v>590</v>
      </c>
      <c r="V41" s="109" t="s">
        <v>203</v>
      </c>
      <c r="W41" s="15">
        <f t="shared" ref="W41:W45" si="24">I31</f>
        <v>8.85</v>
      </c>
      <c r="X41" s="48">
        <f t="shared" si="1"/>
        <v>4</v>
      </c>
      <c r="Y41" s="15">
        <f t="shared" si="20"/>
        <v>7.65</v>
      </c>
      <c r="Z41" s="48">
        <f t="shared" si="2"/>
        <v>13</v>
      </c>
      <c r="AA41" s="77">
        <f>SUM(Table35155049[[#This Row],[Floor4]],Table35155049[[#This Row],[Vault6]])</f>
        <v>16.5</v>
      </c>
      <c r="AB41" s="48">
        <f t="shared" si="2"/>
        <v>10</v>
      </c>
    </row>
    <row r="42" spans="1:28" x14ac:dyDescent="0.25">
      <c r="A42" s="219">
        <v>70</v>
      </c>
      <c r="B42" s="109" t="s">
        <v>666</v>
      </c>
      <c r="C42" s="14">
        <v>8.15</v>
      </c>
      <c r="D42" s="14">
        <v>7.4</v>
      </c>
      <c r="E42" s="14">
        <f t="shared" si="21"/>
        <v>15.55</v>
      </c>
      <c r="G42" s="219">
        <v>76</v>
      </c>
      <c r="H42" s="109" t="s">
        <v>670</v>
      </c>
      <c r="I42" s="14">
        <v>8</v>
      </c>
      <c r="J42" s="14">
        <v>7.85</v>
      </c>
      <c r="K42" s="14">
        <f t="shared" si="22"/>
        <v>15.85</v>
      </c>
      <c r="M42" s="219">
        <v>82</v>
      </c>
      <c r="N42" s="109" t="s">
        <v>720</v>
      </c>
      <c r="O42" s="14">
        <v>8.1</v>
      </c>
      <c r="P42" s="14">
        <v>6.85</v>
      </c>
      <c r="Q42" s="14">
        <f t="shared" si="23"/>
        <v>14.95</v>
      </c>
      <c r="U42" s="17" t="s">
        <v>590</v>
      </c>
      <c r="V42" s="109" t="s">
        <v>204</v>
      </c>
      <c r="W42" s="15">
        <f t="shared" si="24"/>
        <v>8.9499999999999993</v>
      </c>
      <c r="X42" s="48">
        <f t="shared" si="1"/>
        <v>3</v>
      </c>
      <c r="Y42" s="15">
        <f t="shared" si="20"/>
        <v>7.3</v>
      </c>
      <c r="Z42" s="48">
        <f t="shared" si="2"/>
        <v>20</v>
      </c>
      <c r="AA42" s="77">
        <f>SUM(Table35155049[[#This Row],[Floor4]],Table35155049[[#This Row],[Vault6]])</f>
        <v>16.25</v>
      </c>
      <c r="AB42" s="48">
        <f t="shared" si="2"/>
        <v>14</v>
      </c>
    </row>
    <row r="43" spans="1:28" x14ac:dyDescent="0.25">
      <c r="A43" s="219">
        <v>71</v>
      </c>
      <c r="B43" s="109" t="s">
        <v>667</v>
      </c>
      <c r="C43" s="14">
        <v>8.3000000000000007</v>
      </c>
      <c r="D43" s="14">
        <v>7</v>
      </c>
      <c r="E43" s="14">
        <f t="shared" si="21"/>
        <v>15.3</v>
      </c>
      <c r="G43" s="219">
        <v>77</v>
      </c>
      <c r="H43" s="109" t="s">
        <v>671</v>
      </c>
      <c r="I43" s="14">
        <v>8.15</v>
      </c>
      <c r="J43" s="14">
        <v>7.2</v>
      </c>
      <c r="K43" s="14">
        <f t="shared" si="22"/>
        <v>15.350000000000001</v>
      </c>
      <c r="M43" s="219">
        <v>83</v>
      </c>
      <c r="N43" s="109" t="s">
        <v>721</v>
      </c>
      <c r="O43" s="14">
        <v>6.35</v>
      </c>
      <c r="P43" s="14">
        <v>6.95</v>
      </c>
      <c r="Q43" s="14">
        <f t="shared" si="23"/>
        <v>13.3</v>
      </c>
      <c r="U43" s="17" t="s">
        <v>590</v>
      </c>
      <c r="V43" s="109" t="s">
        <v>589</v>
      </c>
      <c r="W43" s="15">
        <f t="shared" si="24"/>
        <v>8.5</v>
      </c>
      <c r="X43" s="48">
        <f t="shared" si="1"/>
        <v>11</v>
      </c>
      <c r="Y43" s="15">
        <f t="shared" si="20"/>
        <v>7.1</v>
      </c>
      <c r="Z43" s="48">
        <f t="shared" si="2"/>
        <v>24</v>
      </c>
      <c r="AA43" s="77">
        <f>SUM(Table35155049[[#This Row],[Floor4]],Table35155049[[#This Row],[Vault6]])</f>
        <v>15.6</v>
      </c>
      <c r="AB43" s="48">
        <f t="shared" si="2"/>
        <v>22</v>
      </c>
    </row>
    <row r="44" spans="1:28" x14ac:dyDescent="0.25">
      <c r="A44" s="219">
        <v>72</v>
      </c>
      <c r="B44" s="109" t="s">
        <v>668</v>
      </c>
      <c r="C44" s="14">
        <v>6.35</v>
      </c>
      <c r="D44" s="14">
        <v>7.45</v>
      </c>
      <c r="E44" s="14">
        <f t="shared" si="21"/>
        <v>13.8</v>
      </c>
      <c r="G44" s="219">
        <v>78</v>
      </c>
      <c r="H44" s="109" t="s">
        <v>1127</v>
      </c>
      <c r="I44" s="14">
        <v>8.4499999999999993</v>
      </c>
      <c r="J44" s="14">
        <v>7.75</v>
      </c>
      <c r="K44" s="14">
        <f t="shared" si="22"/>
        <v>16.2</v>
      </c>
      <c r="M44" s="219">
        <v>84</v>
      </c>
      <c r="N44" s="109" t="s">
        <v>722</v>
      </c>
      <c r="O44" s="14">
        <v>7.85</v>
      </c>
      <c r="P44" s="14">
        <v>7.4</v>
      </c>
      <c r="Q44" s="14">
        <f t="shared" si="23"/>
        <v>15.25</v>
      </c>
      <c r="U44" s="17" t="s">
        <v>590</v>
      </c>
      <c r="V44" s="109" t="s">
        <v>207</v>
      </c>
      <c r="W44" s="15">
        <f t="shared" si="24"/>
        <v>8.5500000000000007</v>
      </c>
      <c r="X44" s="48">
        <f t="shared" si="1"/>
        <v>10</v>
      </c>
      <c r="Y44" s="15">
        <f t="shared" si="20"/>
        <v>7.75</v>
      </c>
      <c r="Z44" s="48">
        <f t="shared" si="2"/>
        <v>11</v>
      </c>
      <c r="AA44" s="77">
        <f>SUM(Table35155049[[#This Row],[Floor4]],Table35155049[[#This Row],[Vault6]])</f>
        <v>16.3</v>
      </c>
      <c r="AB44" s="48">
        <f t="shared" si="2"/>
        <v>13</v>
      </c>
    </row>
    <row r="45" spans="1:28" x14ac:dyDescent="0.25">
      <c r="A45" s="219">
        <v>73</v>
      </c>
      <c r="B45" s="109" t="s">
        <v>669</v>
      </c>
      <c r="C45" s="14">
        <v>8.0500000000000007</v>
      </c>
      <c r="D45" s="14">
        <v>6.65</v>
      </c>
      <c r="E45" s="14">
        <f t="shared" si="21"/>
        <v>14.700000000000001</v>
      </c>
      <c r="G45" s="219">
        <v>79</v>
      </c>
      <c r="H45" s="109" t="s">
        <v>672</v>
      </c>
      <c r="I45" s="14">
        <v>7.3</v>
      </c>
      <c r="J45" s="14">
        <v>7.8</v>
      </c>
      <c r="K45" s="14">
        <f t="shared" si="22"/>
        <v>15.1</v>
      </c>
      <c r="M45" s="219">
        <v>85</v>
      </c>
      <c r="N45" s="116" t="s">
        <v>1145</v>
      </c>
      <c r="O45" s="14">
        <v>6.9</v>
      </c>
      <c r="P45" s="14">
        <v>7.4</v>
      </c>
      <c r="Q45" s="14">
        <f t="shared" si="23"/>
        <v>14.3</v>
      </c>
      <c r="U45" s="17" t="s">
        <v>590</v>
      </c>
      <c r="V45" s="109" t="s">
        <v>198</v>
      </c>
      <c r="W45" s="15">
        <f t="shared" si="24"/>
        <v>7.7</v>
      </c>
      <c r="X45" s="48">
        <f t="shared" si="1"/>
        <v>25.999999999999993</v>
      </c>
      <c r="Y45" s="15">
        <f t="shared" si="20"/>
        <v>7.45</v>
      </c>
      <c r="Z45" s="48">
        <f t="shared" si="2"/>
        <v>17.000000000000004</v>
      </c>
      <c r="AA45" s="77">
        <f>SUM(Table35155049[[#This Row],[Floor4]],Table35155049[[#This Row],[Vault6]])</f>
        <v>15.15</v>
      </c>
      <c r="AB45" s="48">
        <f t="shared" si="2"/>
        <v>30.999999999999989</v>
      </c>
    </row>
    <row r="46" spans="1:28" ht="16.5" thickBot="1" x14ac:dyDescent="0.3">
      <c r="A46" s="219">
        <v>74</v>
      </c>
      <c r="B46" s="114"/>
      <c r="C46" s="14">
        <v>0</v>
      </c>
      <c r="D46" s="14">
        <v>0</v>
      </c>
      <c r="E46" s="18">
        <f t="shared" si="21"/>
        <v>0</v>
      </c>
      <c r="F46" s="9"/>
      <c r="G46" s="219">
        <v>80</v>
      </c>
      <c r="H46" s="114"/>
      <c r="I46" s="14">
        <v>0</v>
      </c>
      <c r="J46" s="14">
        <v>0</v>
      </c>
      <c r="K46" s="18">
        <f t="shared" si="22"/>
        <v>0</v>
      </c>
      <c r="L46" s="9"/>
      <c r="M46" s="219">
        <v>86</v>
      </c>
      <c r="N46" s="114"/>
      <c r="O46" s="14">
        <v>0</v>
      </c>
      <c r="P46" s="14">
        <v>0</v>
      </c>
      <c r="Q46" s="18">
        <f t="shared" si="23"/>
        <v>0</v>
      </c>
      <c r="R46" s="9"/>
      <c r="U46" s="17" t="s">
        <v>626</v>
      </c>
      <c r="V46" s="109" t="s">
        <v>630</v>
      </c>
      <c r="W46" s="15">
        <f>O30</f>
        <v>5.75</v>
      </c>
      <c r="X46" s="48">
        <f t="shared" si="1"/>
        <v>44.000000000000007</v>
      </c>
      <c r="Y46" s="15">
        <f>P30</f>
        <v>7</v>
      </c>
      <c r="Z46" s="48">
        <f t="shared" si="2"/>
        <v>26</v>
      </c>
      <c r="AA46" s="77">
        <f>SUM(Table35155049[[#This Row],[Floor4]],Table35155049[[#This Row],[Vault6]])</f>
        <v>12.75</v>
      </c>
      <c r="AB46" s="48">
        <f t="shared" si="2"/>
        <v>53.000000000000021</v>
      </c>
    </row>
    <row r="47" spans="1:28" ht="16.5" thickBot="1" x14ac:dyDescent="0.3">
      <c r="B47" s="33" t="s">
        <v>10</v>
      </c>
      <c r="C47" s="20">
        <f>SUM(C41:C46)-SMALL(C41:C46,1)-SMALL(C41:C46,2)</f>
        <v>32.9</v>
      </c>
      <c r="D47" s="20">
        <f>SUM(D41:D46)-SMALL(D41:D46,1)-SMALL(D41:D46,2)</f>
        <v>28.499999999999996</v>
      </c>
      <c r="E47" s="21">
        <f>SUM(C47:D47)</f>
        <v>61.399999999999991</v>
      </c>
      <c r="F47" s="9"/>
      <c r="H47" s="33" t="s">
        <v>10</v>
      </c>
      <c r="I47" s="20">
        <f>SUM(I41:I46)-SMALL(I41:I46,1)-SMALL(I41:I46,2)</f>
        <v>31.999999999999996</v>
      </c>
      <c r="J47" s="20">
        <f>SUM(J41:J46)-SMALL(J41:J46,1)-SMALL(J41:J46,2)</f>
        <v>30.599999999999998</v>
      </c>
      <c r="K47" s="21">
        <f>SUM(I47:J47)</f>
        <v>62.599999999999994</v>
      </c>
      <c r="L47" s="9"/>
      <c r="N47" s="33" t="s">
        <v>10</v>
      </c>
      <c r="O47" s="20">
        <f>SUM(O41:O46)-SMALL(O41:O46,1)-SMALL(O41:O46,2)</f>
        <v>30.049999999999997</v>
      </c>
      <c r="P47" s="20">
        <f>SUM(P41:P46)-SMALL(P41:P46,1)-SMALL(P41:P46,2)</f>
        <v>28.9</v>
      </c>
      <c r="Q47" s="21">
        <f>SUM(O47:P47)</f>
        <v>58.949999999999996</v>
      </c>
      <c r="R47" s="9"/>
      <c r="U47" s="17" t="s">
        <v>626</v>
      </c>
      <c r="V47" s="109" t="s">
        <v>631</v>
      </c>
      <c r="W47" s="15">
        <f t="shared" ref="W47:W49" si="25">O31</f>
        <v>6.8</v>
      </c>
      <c r="X47" s="48">
        <f t="shared" si="1"/>
        <v>38.999999999999993</v>
      </c>
      <c r="Y47" s="15">
        <f>P31</f>
        <v>7</v>
      </c>
      <c r="Z47" s="48">
        <f t="shared" si="2"/>
        <v>26</v>
      </c>
      <c r="AA47" s="77">
        <f>SUM(Table35155049[[#This Row],[Floor4]],Table35155049[[#This Row],[Vault6]])</f>
        <v>13.8</v>
      </c>
      <c r="AB47" s="48">
        <f t="shared" si="2"/>
        <v>47.000000000000007</v>
      </c>
    </row>
    <row r="48" spans="1:28" x14ac:dyDescent="0.25">
      <c r="B48" s="110" t="s">
        <v>107</v>
      </c>
      <c r="D48" s="33"/>
      <c r="E48" s="34"/>
      <c r="H48" s="110" t="s">
        <v>107</v>
      </c>
      <c r="J48" s="33"/>
      <c r="K48" s="34"/>
      <c r="N48" s="110" t="s">
        <v>107</v>
      </c>
      <c r="P48" s="33"/>
      <c r="Q48" s="34"/>
      <c r="U48" s="17" t="s">
        <v>626</v>
      </c>
      <c r="V48" s="109" t="s">
        <v>632</v>
      </c>
      <c r="W48" s="15">
        <f t="shared" si="25"/>
        <v>6.7</v>
      </c>
      <c r="X48" s="48">
        <f t="shared" si="1"/>
        <v>41.000000000000007</v>
      </c>
      <c r="Y48" s="15">
        <f>P32</f>
        <v>7.55</v>
      </c>
      <c r="Z48" s="48">
        <f t="shared" si="2"/>
        <v>15.000000000000004</v>
      </c>
      <c r="AA48" s="77">
        <f>SUM(Table35155049[[#This Row],[Floor4]],Table35155049[[#This Row],[Vault6]])</f>
        <v>14.25</v>
      </c>
      <c r="AB48" s="48">
        <f t="shared" si="2"/>
        <v>42</v>
      </c>
    </row>
    <row r="49" spans="1:28" x14ac:dyDescent="0.25">
      <c r="U49" s="17" t="s">
        <v>626</v>
      </c>
      <c r="V49" s="116" t="s">
        <v>633</v>
      </c>
      <c r="W49" s="15">
        <f t="shared" si="25"/>
        <v>7.5</v>
      </c>
      <c r="X49" s="48">
        <f t="shared" si="1"/>
        <v>29.999999999999993</v>
      </c>
      <c r="Y49" s="15">
        <f>P33</f>
        <v>7.8</v>
      </c>
      <c r="Z49" s="48">
        <f t="shared" si="2"/>
        <v>10</v>
      </c>
      <c r="AA49" s="77">
        <f>SUM(Table35155049[[#This Row],[Floor4]],Table35155049[[#This Row],[Vault6]])</f>
        <v>15.3</v>
      </c>
      <c r="AB49" s="48">
        <f t="shared" si="2"/>
        <v>27.999999999999993</v>
      </c>
    </row>
    <row r="50" spans="1:28" x14ac:dyDescent="0.25">
      <c r="A50" s="266" t="s">
        <v>762</v>
      </c>
      <c r="B50" s="267"/>
      <c r="C50" s="267"/>
      <c r="D50" s="267"/>
      <c r="E50" s="268"/>
      <c r="F50" s="9"/>
      <c r="G50" s="266" t="s">
        <v>1138</v>
      </c>
      <c r="H50" s="267"/>
      <c r="I50" s="267"/>
      <c r="J50" s="267"/>
      <c r="K50" s="268"/>
      <c r="L50" s="9"/>
      <c r="M50" s="266" t="s">
        <v>825</v>
      </c>
      <c r="N50" s="267"/>
      <c r="O50" s="267"/>
      <c r="P50" s="267"/>
      <c r="Q50" s="268"/>
      <c r="U50" s="17" t="s">
        <v>645</v>
      </c>
      <c r="V50" s="109" t="s">
        <v>665</v>
      </c>
      <c r="W50" s="15">
        <f>C41</f>
        <v>8.4</v>
      </c>
      <c r="X50" s="48">
        <f t="shared" si="1"/>
        <v>13</v>
      </c>
      <c r="Y50" s="15">
        <f>D41</f>
        <v>6.3</v>
      </c>
      <c r="Z50" s="48">
        <f t="shared" si="2"/>
        <v>34.999999999999986</v>
      </c>
      <c r="AA50" s="77">
        <f>SUM(Table35155049[[#This Row],[Floor4]],Table35155049[[#This Row],[Vault6]])</f>
        <v>14.7</v>
      </c>
      <c r="AB50" s="48">
        <f t="shared" si="2"/>
        <v>35.999999999999993</v>
      </c>
    </row>
    <row r="51" spans="1:28" x14ac:dyDescent="0.25">
      <c r="A51" s="10" t="s">
        <v>1</v>
      </c>
      <c r="B51" s="10" t="s">
        <v>2</v>
      </c>
      <c r="C51" s="10" t="s">
        <v>3</v>
      </c>
      <c r="D51" s="10" t="s">
        <v>4</v>
      </c>
      <c r="E51" s="10" t="s">
        <v>5</v>
      </c>
      <c r="G51" s="10" t="s">
        <v>1</v>
      </c>
      <c r="H51" s="10" t="s">
        <v>2</v>
      </c>
      <c r="I51" s="10" t="s">
        <v>3</v>
      </c>
      <c r="J51" s="10" t="s">
        <v>4</v>
      </c>
      <c r="K51" s="10" t="s">
        <v>5</v>
      </c>
      <c r="M51" s="10" t="s">
        <v>1</v>
      </c>
      <c r="N51" s="10" t="s">
        <v>2</v>
      </c>
      <c r="O51" s="10" t="s">
        <v>3</v>
      </c>
      <c r="P51" s="10" t="s">
        <v>4</v>
      </c>
      <c r="Q51" s="10" t="s">
        <v>5</v>
      </c>
      <c r="U51" s="17" t="s">
        <v>645</v>
      </c>
      <c r="V51" s="109" t="s">
        <v>666</v>
      </c>
      <c r="W51" s="15">
        <f t="shared" ref="W51:W54" si="26">C42</f>
        <v>8.15</v>
      </c>
      <c r="X51" s="48">
        <f t="shared" si="1"/>
        <v>17</v>
      </c>
      <c r="Y51" s="15">
        <f>D42</f>
        <v>7.4</v>
      </c>
      <c r="Z51" s="48">
        <f t="shared" si="2"/>
        <v>18.000000000000004</v>
      </c>
      <c r="AA51" s="77">
        <f>SUM(Table35155049[[#This Row],[Floor4]],Table35155049[[#This Row],[Vault6]])</f>
        <v>15.55</v>
      </c>
      <c r="AB51" s="48">
        <f t="shared" si="2"/>
        <v>23</v>
      </c>
    </row>
    <row r="52" spans="1:28" x14ac:dyDescent="0.25">
      <c r="A52" s="219">
        <v>87</v>
      </c>
      <c r="B52" s="109" t="s">
        <v>763</v>
      </c>
      <c r="C52" s="14">
        <v>7.15</v>
      </c>
      <c r="D52" s="14">
        <v>7.2</v>
      </c>
      <c r="E52" s="14">
        <f t="shared" ref="E52:E57" si="27">SUM(C52,D52)</f>
        <v>14.350000000000001</v>
      </c>
      <c r="G52" s="219">
        <v>93</v>
      </c>
      <c r="H52" s="109" t="s">
        <v>810</v>
      </c>
      <c r="I52" s="14">
        <v>0</v>
      </c>
      <c r="J52" s="14">
        <v>0</v>
      </c>
      <c r="K52" s="14">
        <f t="shared" ref="K52:K57" si="28">SUM(I52,J52)</f>
        <v>0</v>
      </c>
      <c r="M52" s="219">
        <v>99</v>
      </c>
      <c r="N52" s="109" t="s">
        <v>826</v>
      </c>
      <c r="O52" s="14">
        <v>8.1999999999999993</v>
      </c>
      <c r="P52" s="14">
        <v>7.5</v>
      </c>
      <c r="Q52" s="14">
        <f t="shared" ref="Q52:Q57" si="29">SUM(O52,P52)</f>
        <v>15.7</v>
      </c>
      <c r="U52" s="17" t="s">
        <v>645</v>
      </c>
      <c r="V52" s="109" t="s">
        <v>667</v>
      </c>
      <c r="W52" s="15">
        <f t="shared" si="26"/>
        <v>8.3000000000000007</v>
      </c>
      <c r="X52" s="48">
        <f t="shared" si="1"/>
        <v>15</v>
      </c>
      <c r="Y52" s="15">
        <f>D43</f>
        <v>7</v>
      </c>
      <c r="Z52" s="48">
        <f t="shared" si="2"/>
        <v>26</v>
      </c>
      <c r="AA52" s="77">
        <f>SUM(Table35155049[[#This Row],[Floor4]],Table35155049[[#This Row],[Vault6]])</f>
        <v>15.3</v>
      </c>
      <c r="AB52" s="48">
        <f t="shared" si="2"/>
        <v>27.999999999999993</v>
      </c>
    </row>
    <row r="53" spans="1:28" x14ac:dyDescent="0.25">
      <c r="A53" s="219">
        <v>88</v>
      </c>
      <c r="B53" s="109" t="s">
        <v>764</v>
      </c>
      <c r="C53" s="14">
        <v>7.15</v>
      </c>
      <c r="D53" s="14">
        <v>6.75</v>
      </c>
      <c r="E53" s="14">
        <f t="shared" si="27"/>
        <v>13.9</v>
      </c>
      <c r="G53" s="219">
        <v>94</v>
      </c>
      <c r="H53" s="109" t="s">
        <v>811</v>
      </c>
      <c r="I53" s="14">
        <v>8.6</v>
      </c>
      <c r="J53" s="14">
        <v>7.25</v>
      </c>
      <c r="K53" s="14">
        <f t="shared" si="28"/>
        <v>15.85</v>
      </c>
      <c r="M53" s="219">
        <v>100</v>
      </c>
      <c r="N53" s="109" t="s">
        <v>827</v>
      </c>
      <c r="O53" s="14">
        <v>7.55</v>
      </c>
      <c r="P53" s="14">
        <v>7.55</v>
      </c>
      <c r="Q53" s="14">
        <f t="shared" si="29"/>
        <v>15.1</v>
      </c>
      <c r="U53" s="17" t="s">
        <v>645</v>
      </c>
      <c r="V53" s="109" t="s">
        <v>668</v>
      </c>
      <c r="W53" s="15">
        <f t="shared" si="26"/>
        <v>6.35</v>
      </c>
      <c r="X53" s="48">
        <f t="shared" si="1"/>
        <v>43</v>
      </c>
      <c r="Y53" s="15">
        <f>D44</f>
        <v>7.45</v>
      </c>
      <c r="Z53" s="48">
        <f t="shared" si="2"/>
        <v>17.000000000000004</v>
      </c>
      <c r="AA53" s="77">
        <f>SUM(Table35155049[[#This Row],[Floor4]],Table35155049[[#This Row],[Vault6]])</f>
        <v>13.8</v>
      </c>
      <c r="AB53" s="48">
        <f t="shared" si="2"/>
        <v>47.000000000000007</v>
      </c>
    </row>
    <row r="54" spans="1:28" x14ac:dyDescent="0.25">
      <c r="A54" s="219">
        <v>89</v>
      </c>
      <c r="B54" s="109" t="s">
        <v>765</v>
      </c>
      <c r="C54" s="14">
        <v>6.7</v>
      </c>
      <c r="D54" s="14">
        <v>7.4</v>
      </c>
      <c r="E54" s="14">
        <f t="shared" si="27"/>
        <v>14.100000000000001</v>
      </c>
      <c r="G54" s="219">
        <v>95</v>
      </c>
      <c r="H54" s="109" t="s">
        <v>812</v>
      </c>
      <c r="I54" s="14">
        <v>8.5500000000000007</v>
      </c>
      <c r="J54" s="14">
        <v>6.95</v>
      </c>
      <c r="K54" s="14">
        <f t="shared" si="28"/>
        <v>15.5</v>
      </c>
      <c r="M54" s="219">
        <v>101</v>
      </c>
      <c r="N54" s="109" t="s">
        <v>828</v>
      </c>
      <c r="O54" s="14">
        <v>8.5</v>
      </c>
      <c r="P54" s="14">
        <v>7.9</v>
      </c>
      <c r="Q54" s="14">
        <f t="shared" si="29"/>
        <v>16.399999999999999</v>
      </c>
      <c r="U54" s="17" t="s">
        <v>645</v>
      </c>
      <c r="V54" s="109" t="s">
        <v>669</v>
      </c>
      <c r="W54" s="15">
        <f t="shared" si="26"/>
        <v>8.0500000000000007</v>
      </c>
      <c r="X54" s="48">
        <f t="shared" si="1"/>
        <v>18.999999999999996</v>
      </c>
      <c r="Y54" s="15">
        <f>D45</f>
        <v>6.65</v>
      </c>
      <c r="Z54" s="48">
        <f t="shared" si="2"/>
        <v>30.999999999999993</v>
      </c>
      <c r="AA54" s="77">
        <f>SUM(Table35155049[[#This Row],[Floor4]],Table35155049[[#This Row],[Vault6]])</f>
        <v>14.700000000000001</v>
      </c>
      <c r="AB54" s="48">
        <f t="shared" si="2"/>
        <v>35.999999999999993</v>
      </c>
    </row>
    <row r="55" spans="1:28" x14ac:dyDescent="0.25">
      <c r="A55" s="219">
        <v>90</v>
      </c>
      <c r="B55" s="109" t="s">
        <v>766</v>
      </c>
      <c r="C55" s="14">
        <v>7.4</v>
      </c>
      <c r="D55" s="14">
        <v>7.25</v>
      </c>
      <c r="E55" s="14">
        <f t="shared" si="27"/>
        <v>14.65</v>
      </c>
      <c r="G55" s="219">
        <v>96</v>
      </c>
      <c r="H55" s="109" t="s">
        <v>813</v>
      </c>
      <c r="I55" s="14">
        <v>8.6</v>
      </c>
      <c r="J55" s="14">
        <v>7.75</v>
      </c>
      <c r="K55" s="14">
        <f t="shared" si="28"/>
        <v>16.350000000000001</v>
      </c>
      <c r="M55" s="219">
        <v>102</v>
      </c>
      <c r="N55" s="109" t="s">
        <v>829</v>
      </c>
      <c r="O55" s="14">
        <v>7.2</v>
      </c>
      <c r="P55" s="14">
        <v>7.35</v>
      </c>
      <c r="Q55" s="14">
        <f t="shared" si="29"/>
        <v>14.55</v>
      </c>
      <c r="U55" s="17" t="s">
        <v>645</v>
      </c>
      <c r="V55" s="109" t="s">
        <v>233</v>
      </c>
      <c r="W55" s="15">
        <f>I41</f>
        <v>7.4</v>
      </c>
      <c r="X55" s="48">
        <f t="shared" si="1"/>
        <v>30.999999999999993</v>
      </c>
      <c r="Y55" s="15">
        <f>J41</f>
        <v>7.2</v>
      </c>
      <c r="Z55" s="48">
        <f t="shared" si="2"/>
        <v>22</v>
      </c>
      <c r="AA55" s="77">
        <f>SUM(Table35155049[[#This Row],[Floor4]],Table35155049[[#This Row],[Vault6]])</f>
        <v>14.600000000000001</v>
      </c>
      <c r="AB55" s="48">
        <f t="shared" si="2"/>
        <v>38</v>
      </c>
    </row>
    <row r="56" spans="1:28" x14ac:dyDescent="0.25">
      <c r="A56" s="219">
        <v>91</v>
      </c>
      <c r="B56" s="109" t="s">
        <v>767</v>
      </c>
      <c r="C56" s="14">
        <v>6.75</v>
      </c>
      <c r="D56" s="14">
        <v>7.05</v>
      </c>
      <c r="E56" s="14">
        <f t="shared" si="27"/>
        <v>13.8</v>
      </c>
      <c r="G56" s="219">
        <v>97</v>
      </c>
      <c r="H56" s="109" t="s">
        <v>814</v>
      </c>
      <c r="I56" s="14">
        <v>8.6</v>
      </c>
      <c r="J56" s="14">
        <v>6.95</v>
      </c>
      <c r="K56" s="14">
        <f t="shared" si="28"/>
        <v>15.55</v>
      </c>
      <c r="M56" s="219">
        <v>103</v>
      </c>
      <c r="N56" s="109" t="s">
        <v>830</v>
      </c>
      <c r="O56" s="14">
        <v>7.65</v>
      </c>
      <c r="P56" s="14">
        <v>7.4</v>
      </c>
      <c r="Q56" s="14">
        <f t="shared" si="29"/>
        <v>15.05</v>
      </c>
      <c r="U56" s="17" t="s">
        <v>645</v>
      </c>
      <c r="V56" s="109" t="s">
        <v>670</v>
      </c>
      <c r="W56" s="15">
        <f t="shared" ref="W56:W59" si="30">I42</f>
        <v>8</v>
      </c>
      <c r="X56" s="48">
        <f t="shared" si="1"/>
        <v>19.999999999999996</v>
      </c>
      <c r="Y56" s="15">
        <f>J42</f>
        <v>7.85</v>
      </c>
      <c r="Z56" s="48">
        <f t="shared" si="2"/>
        <v>9</v>
      </c>
      <c r="AA56" s="77">
        <f>SUM(Table35155049[[#This Row],[Floor4]],Table35155049[[#This Row],[Vault6]])</f>
        <v>15.85</v>
      </c>
      <c r="AB56" s="48">
        <f t="shared" si="2"/>
        <v>19</v>
      </c>
    </row>
    <row r="57" spans="1:28" ht="16.5" thickBot="1" x14ac:dyDescent="0.3">
      <c r="A57" s="219">
        <v>92</v>
      </c>
      <c r="B57" s="109" t="s">
        <v>768</v>
      </c>
      <c r="C57" s="14">
        <v>6.7</v>
      </c>
      <c r="D57" s="14">
        <v>7.3</v>
      </c>
      <c r="E57" s="18">
        <f t="shared" si="27"/>
        <v>14</v>
      </c>
      <c r="F57" s="9"/>
      <c r="G57" s="219">
        <v>98</v>
      </c>
      <c r="H57" s="114" t="s">
        <v>1183</v>
      </c>
      <c r="I57" s="14">
        <v>8</v>
      </c>
      <c r="J57" s="14">
        <v>7.8</v>
      </c>
      <c r="K57" s="18">
        <f t="shared" si="28"/>
        <v>15.8</v>
      </c>
      <c r="L57" s="9"/>
      <c r="M57" s="219">
        <v>104</v>
      </c>
      <c r="N57" s="109" t="s">
        <v>831</v>
      </c>
      <c r="O57" s="14">
        <v>8.1999999999999993</v>
      </c>
      <c r="P57" s="14">
        <v>7.25</v>
      </c>
      <c r="Q57" s="18">
        <f t="shared" si="29"/>
        <v>15.45</v>
      </c>
      <c r="R57" s="9"/>
      <c r="U57" s="17" t="s">
        <v>645</v>
      </c>
      <c r="V57" s="109" t="s">
        <v>671</v>
      </c>
      <c r="W57" s="15">
        <f t="shared" si="30"/>
        <v>8.15</v>
      </c>
      <c r="X57" s="48">
        <f t="shared" si="1"/>
        <v>17</v>
      </c>
      <c r="Y57" s="15">
        <f>J43</f>
        <v>7.2</v>
      </c>
      <c r="Z57" s="48">
        <f t="shared" si="2"/>
        <v>22</v>
      </c>
      <c r="AA57" s="77">
        <f>SUM(Table35155049[[#This Row],[Floor4]],Table35155049[[#This Row],[Vault6]])</f>
        <v>15.350000000000001</v>
      </c>
      <c r="AB57" s="48">
        <f t="shared" si="2"/>
        <v>26.999999999999996</v>
      </c>
    </row>
    <row r="58" spans="1:28" ht="16.5" thickBot="1" x14ac:dyDescent="0.3">
      <c r="B58" s="33" t="s">
        <v>10</v>
      </c>
      <c r="C58" s="20">
        <f>SUM(C52:C57)-SMALL(C52:C57,1)-SMALL(C52:C57,2)</f>
        <v>28.45</v>
      </c>
      <c r="D58" s="20">
        <f>SUM(D52:D57)-SMALL(D52:D57,1)-SMALL(D52:D57,2)</f>
        <v>29.149999999999995</v>
      </c>
      <c r="E58" s="21">
        <f>SUM(C58:D58)</f>
        <v>57.599999999999994</v>
      </c>
      <c r="F58" s="9"/>
      <c r="H58" s="33" t="s">
        <v>10</v>
      </c>
      <c r="I58" s="20">
        <f>SUM(I52:I57)-SMALL(I52:I57,1)-SMALL(I52:I57,2)</f>
        <v>34.35</v>
      </c>
      <c r="J58" s="20">
        <f>SUM(J52:J57)-SMALL(J52:J57,1)-SMALL(J52:J57,2)</f>
        <v>29.749999999999996</v>
      </c>
      <c r="K58" s="21">
        <f>SUM(I58:J58)</f>
        <v>64.099999999999994</v>
      </c>
      <c r="L58" s="9"/>
      <c r="M58" s="221"/>
      <c r="N58" s="33" t="s">
        <v>10</v>
      </c>
      <c r="O58" s="20">
        <f>SUM(O52:O57)-SMALL(O52:O57,1)-SMALL(O52:O57,2)</f>
        <v>32.549999999999997</v>
      </c>
      <c r="P58" s="20">
        <f>SUM(P52:P57)-SMALL(P52:P57,1)-SMALL(P52:P57,2)</f>
        <v>30.35</v>
      </c>
      <c r="Q58" s="21">
        <f>SUM(O58:P58)</f>
        <v>62.9</v>
      </c>
      <c r="R58" s="9"/>
      <c r="U58" s="17" t="s">
        <v>645</v>
      </c>
      <c r="V58" s="109" t="s">
        <v>1127</v>
      </c>
      <c r="W58" s="15">
        <f t="shared" si="30"/>
        <v>8.4499999999999993</v>
      </c>
      <c r="X58" s="48">
        <f t="shared" si="1"/>
        <v>12</v>
      </c>
      <c r="Y58" s="15">
        <f>J44</f>
        <v>7.75</v>
      </c>
      <c r="Z58" s="48">
        <f t="shared" si="2"/>
        <v>11</v>
      </c>
      <c r="AA58" s="77">
        <f>SUM(Table35155049[[#This Row],[Floor4]],Table35155049[[#This Row],[Vault6]])</f>
        <v>16.2</v>
      </c>
      <c r="AB58" s="48">
        <f t="shared" si="2"/>
        <v>15</v>
      </c>
    </row>
    <row r="59" spans="1:28" x14ac:dyDescent="0.25">
      <c r="B59" s="110" t="s">
        <v>107</v>
      </c>
      <c r="D59" s="33"/>
      <c r="E59" s="34"/>
      <c r="H59" s="110" t="s">
        <v>107</v>
      </c>
      <c r="J59" s="33"/>
      <c r="K59" s="34"/>
      <c r="N59" s="110" t="s">
        <v>107</v>
      </c>
      <c r="P59" s="33"/>
      <c r="Q59" s="34"/>
      <c r="U59" s="17" t="s">
        <v>645</v>
      </c>
      <c r="V59" s="109" t="s">
        <v>672</v>
      </c>
      <c r="W59" s="15">
        <f t="shared" si="30"/>
        <v>7.3</v>
      </c>
      <c r="X59" s="48">
        <f t="shared" si="1"/>
        <v>31.999999999999993</v>
      </c>
      <c r="Y59" s="15">
        <f>J45</f>
        <v>7.8</v>
      </c>
      <c r="Z59" s="48">
        <f t="shared" si="2"/>
        <v>10</v>
      </c>
      <c r="AA59" s="77">
        <f>SUM(Table35155049[[#This Row],[Floor4]],Table35155049[[#This Row],[Vault6]])</f>
        <v>15.1</v>
      </c>
      <c r="AB59" s="48">
        <f t="shared" si="2"/>
        <v>31.999999999999993</v>
      </c>
    </row>
    <row r="60" spans="1:28" x14ac:dyDescent="0.25">
      <c r="U60" s="17" t="s">
        <v>676</v>
      </c>
      <c r="V60" s="109" t="s">
        <v>677</v>
      </c>
      <c r="W60" s="15">
        <f>I78</f>
        <v>7.95</v>
      </c>
      <c r="X60" s="48">
        <f t="shared" si="1"/>
        <v>20.999999999999996</v>
      </c>
      <c r="Y60" s="15">
        <f>J78</f>
        <v>7.4</v>
      </c>
      <c r="Z60" s="48">
        <f t="shared" si="2"/>
        <v>18.000000000000004</v>
      </c>
      <c r="AA60" s="77">
        <f>SUM(Table35155049[[#This Row],[Floor4]],Table35155049[[#This Row],[Vault6]])</f>
        <v>15.350000000000001</v>
      </c>
      <c r="AB60" s="48">
        <f t="shared" si="2"/>
        <v>26.999999999999996</v>
      </c>
    </row>
    <row r="61" spans="1:28" x14ac:dyDescent="0.25">
      <c r="A61" s="266" t="s">
        <v>886</v>
      </c>
      <c r="B61" s="267"/>
      <c r="C61" s="267"/>
      <c r="D61" s="267"/>
      <c r="E61" s="268"/>
      <c r="F61" s="9"/>
      <c r="G61" s="266" t="s">
        <v>243</v>
      </c>
      <c r="H61" s="267"/>
      <c r="I61" s="267"/>
      <c r="J61" s="267"/>
      <c r="K61" s="268"/>
      <c r="L61" s="9"/>
      <c r="M61" s="266" t="s">
        <v>1139</v>
      </c>
      <c r="N61" s="267"/>
      <c r="O61" s="267"/>
      <c r="P61" s="267"/>
      <c r="Q61" s="268"/>
      <c r="U61" s="17" t="s">
        <v>676</v>
      </c>
      <c r="V61" s="153" t="s">
        <v>678</v>
      </c>
      <c r="W61" s="15">
        <f t="shared" ref="W61:W62" si="31">I79</f>
        <v>8.0500000000000007</v>
      </c>
      <c r="X61" s="48">
        <f t="shared" si="1"/>
        <v>18.999999999999996</v>
      </c>
      <c r="Y61" s="15">
        <f>J79</f>
        <v>6.5</v>
      </c>
      <c r="Z61" s="48">
        <f t="shared" si="2"/>
        <v>32.999999999999986</v>
      </c>
      <c r="AA61" s="77">
        <f>SUM(Table35155049[[#This Row],[Floor4]],Table35155049[[#This Row],[Vault6]])</f>
        <v>14.55</v>
      </c>
      <c r="AB61" s="48">
        <f t="shared" si="2"/>
        <v>39.000000000000007</v>
      </c>
    </row>
    <row r="62" spans="1:28" x14ac:dyDescent="0.25">
      <c r="A62" s="10" t="s">
        <v>1</v>
      </c>
      <c r="B62" s="10" t="s">
        <v>2</v>
      </c>
      <c r="C62" s="10" t="s">
        <v>3</v>
      </c>
      <c r="D62" s="10" t="s">
        <v>4</v>
      </c>
      <c r="E62" s="10" t="s">
        <v>5</v>
      </c>
      <c r="G62" s="10" t="s">
        <v>1</v>
      </c>
      <c r="H62" s="10" t="s">
        <v>2</v>
      </c>
      <c r="I62" s="10" t="s">
        <v>3</v>
      </c>
      <c r="J62" s="10" t="s">
        <v>4</v>
      </c>
      <c r="K62" s="10" t="s">
        <v>5</v>
      </c>
      <c r="M62" s="10" t="s">
        <v>1</v>
      </c>
      <c r="N62" s="10" t="s">
        <v>2</v>
      </c>
      <c r="O62" s="10" t="s">
        <v>3</v>
      </c>
      <c r="P62" s="10" t="s">
        <v>4</v>
      </c>
      <c r="Q62" s="10" t="s">
        <v>5</v>
      </c>
      <c r="U62" s="17" t="s">
        <v>676</v>
      </c>
      <c r="V62" s="109" t="s">
        <v>679</v>
      </c>
      <c r="W62" s="15">
        <f t="shared" si="31"/>
        <v>8.5500000000000007</v>
      </c>
      <c r="X62" s="48">
        <f t="shared" si="1"/>
        <v>10</v>
      </c>
      <c r="Y62" s="15">
        <f>J80</f>
        <v>7.15</v>
      </c>
      <c r="Z62" s="48">
        <f t="shared" si="2"/>
        <v>23</v>
      </c>
      <c r="AA62" s="77">
        <f>SUM(Table35155049[[#This Row],[Floor4]],Table35155049[[#This Row],[Vault6]])</f>
        <v>15.700000000000001</v>
      </c>
      <c r="AB62" s="48">
        <f t="shared" si="2"/>
        <v>21</v>
      </c>
    </row>
    <row r="63" spans="1:28" x14ac:dyDescent="0.25">
      <c r="A63" s="219">
        <v>105</v>
      </c>
      <c r="B63" s="109" t="s">
        <v>904</v>
      </c>
      <c r="C63" s="14">
        <v>8.5</v>
      </c>
      <c r="D63" s="14">
        <v>7.35</v>
      </c>
      <c r="E63" s="14">
        <f t="shared" ref="E63:E68" si="32">SUM(C63,D63)</f>
        <v>15.85</v>
      </c>
      <c r="G63" s="219">
        <v>111</v>
      </c>
      <c r="H63" s="109" t="s">
        <v>929</v>
      </c>
      <c r="I63" s="14">
        <v>7.2</v>
      </c>
      <c r="J63" s="14">
        <v>7.15</v>
      </c>
      <c r="K63" s="14">
        <f t="shared" ref="K63:K68" si="33">SUM(I63,J63)</f>
        <v>14.350000000000001</v>
      </c>
      <c r="M63" s="219">
        <v>281</v>
      </c>
      <c r="N63" s="109" t="s">
        <v>1133</v>
      </c>
      <c r="O63" s="14">
        <v>7.75</v>
      </c>
      <c r="P63" s="14">
        <v>5</v>
      </c>
      <c r="Q63" s="14">
        <f t="shared" ref="Q63:Q68" si="34">SUM(O63,P63)</f>
        <v>12.75</v>
      </c>
      <c r="U63" s="17" t="s">
        <v>85</v>
      </c>
      <c r="V63" s="109" t="s">
        <v>719</v>
      </c>
      <c r="W63" s="15">
        <f>O41</f>
        <v>7.2</v>
      </c>
      <c r="X63" s="48">
        <f t="shared" si="1"/>
        <v>34</v>
      </c>
      <c r="Y63" s="15">
        <f>P41</f>
        <v>7.15</v>
      </c>
      <c r="Z63" s="48">
        <f t="shared" si="2"/>
        <v>23</v>
      </c>
      <c r="AA63" s="77">
        <f>SUM(Table35155049[[#This Row],[Floor4]],Table35155049[[#This Row],[Vault6]])</f>
        <v>14.350000000000001</v>
      </c>
      <c r="AB63" s="48">
        <f t="shared" si="2"/>
        <v>40.000000000000007</v>
      </c>
    </row>
    <row r="64" spans="1:28" x14ac:dyDescent="0.25">
      <c r="A64" s="219">
        <v>106</v>
      </c>
      <c r="B64" s="109" t="s">
        <v>407</v>
      </c>
      <c r="C64" s="14">
        <v>8.6</v>
      </c>
      <c r="D64" s="14">
        <v>7.95</v>
      </c>
      <c r="E64" s="14">
        <f t="shared" si="32"/>
        <v>16.55</v>
      </c>
      <c r="G64" s="219">
        <v>112</v>
      </c>
      <c r="H64" s="109" t="s">
        <v>930</v>
      </c>
      <c r="I64" s="14">
        <v>8.35</v>
      </c>
      <c r="J64" s="14">
        <v>7.25</v>
      </c>
      <c r="K64" s="14">
        <f t="shared" si="33"/>
        <v>15.6</v>
      </c>
      <c r="M64" s="219">
        <v>282</v>
      </c>
      <c r="N64" s="109" t="s">
        <v>1134</v>
      </c>
      <c r="O64" s="14">
        <v>7.95</v>
      </c>
      <c r="P64" s="14">
        <v>7.25</v>
      </c>
      <c r="Q64" s="14">
        <f t="shared" si="34"/>
        <v>15.2</v>
      </c>
      <c r="U64" s="17" t="s">
        <v>85</v>
      </c>
      <c r="V64" s="109" t="s">
        <v>720</v>
      </c>
      <c r="W64" s="15">
        <f t="shared" ref="W64:W66" si="35">O42</f>
        <v>8.1</v>
      </c>
      <c r="X64" s="48">
        <f t="shared" si="1"/>
        <v>17.999999999999996</v>
      </c>
      <c r="Y64" s="15">
        <f>P42</f>
        <v>6.85</v>
      </c>
      <c r="Z64" s="48">
        <f t="shared" si="2"/>
        <v>28.999999999999996</v>
      </c>
      <c r="AA64" s="77">
        <f>SUM(Table35155049[[#This Row],[Floor4]],Table35155049[[#This Row],[Vault6]])</f>
        <v>14.95</v>
      </c>
      <c r="AB64" s="48">
        <f t="shared" si="2"/>
        <v>34.999999999999993</v>
      </c>
    </row>
    <row r="65" spans="1:28" x14ac:dyDescent="0.25">
      <c r="A65" s="219">
        <v>107</v>
      </c>
      <c r="B65" s="112" t="s">
        <v>905</v>
      </c>
      <c r="C65" s="14">
        <v>8.75</v>
      </c>
      <c r="D65" s="14">
        <v>7.9</v>
      </c>
      <c r="E65" s="14">
        <f t="shared" si="32"/>
        <v>16.649999999999999</v>
      </c>
      <c r="G65" s="219">
        <v>113</v>
      </c>
      <c r="H65" s="109" t="s">
        <v>931</v>
      </c>
      <c r="I65" s="14">
        <v>8.3000000000000007</v>
      </c>
      <c r="J65" s="14">
        <v>7.25</v>
      </c>
      <c r="K65" s="14">
        <f t="shared" si="33"/>
        <v>15.55</v>
      </c>
      <c r="M65" s="219">
        <v>283</v>
      </c>
      <c r="N65" s="109" t="s">
        <v>1135</v>
      </c>
      <c r="O65" s="14">
        <v>7.95</v>
      </c>
      <c r="P65" s="14">
        <v>5</v>
      </c>
      <c r="Q65" s="14">
        <f t="shared" si="34"/>
        <v>12.95</v>
      </c>
      <c r="U65" s="17" t="s">
        <v>85</v>
      </c>
      <c r="V65" s="109" t="s">
        <v>721</v>
      </c>
      <c r="W65" s="15">
        <f t="shared" si="35"/>
        <v>6.35</v>
      </c>
      <c r="X65" s="48">
        <f t="shared" si="1"/>
        <v>43</v>
      </c>
      <c r="Y65" s="15">
        <f>P43</f>
        <v>6.95</v>
      </c>
      <c r="Z65" s="48">
        <f t="shared" si="2"/>
        <v>27.000000000000004</v>
      </c>
      <c r="AA65" s="77">
        <f>SUM(Table35155049[[#This Row],[Floor4]],Table35155049[[#This Row],[Vault6]])</f>
        <v>13.3</v>
      </c>
      <c r="AB65" s="48">
        <f t="shared" si="2"/>
        <v>51.000000000000021</v>
      </c>
    </row>
    <row r="66" spans="1:28" x14ac:dyDescent="0.25">
      <c r="A66" s="219">
        <v>108</v>
      </c>
      <c r="B66" s="109" t="s">
        <v>906</v>
      </c>
      <c r="C66" s="14">
        <v>8.6999999999999993</v>
      </c>
      <c r="D66" s="14">
        <v>7.9</v>
      </c>
      <c r="E66" s="14">
        <f t="shared" si="32"/>
        <v>16.600000000000001</v>
      </c>
      <c r="G66" s="219">
        <v>114</v>
      </c>
      <c r="H66" s="109" t="s">
        <v>932</v>
      </c>
      <c r="I66" s="14">
        <v>7</v>
      </c>
      <c r="J66" s="14">
        <v>7.6</v>
      </c>
      <c r="K66" s="14">
        <f t="shared" si="33"/>
        <v>14.6</v>
      </c>
      <c r="M66" s="219">
        <v>284</v>
      </c>
      <c r="N66" s="109" t="s">
        <v>1136</v>
      </c>
      <c r="O66" s="14">
        <v>8.4</v>
      </c>
      <c r="P66" s="14">
        <v>6.95</v>
      </c>
      <c r="Q66" s="14">
        <f t="shared" si="34"/>
        <v>15.350000000000001</v>
      </c>
      <c r="U66" s="17" t="s">
        <v>85</v>
      </c>
      <c r="V66" s="109" t="s">
        <v>722</v>
      </c>
      <c r="W66" s="15">
        <f t="shared" si="35"/>
        <v>7.85</v>
      </c>
      <c r="X66" s="48">
        <f t="shared" si="1"/>
        <v>22.999999999999996</v>
      </c>
      <c r="Y66" s="15">
        <f>P44</f>
        <v>7.4</v>
      </c>
      <c r="Z66" s="48">
        <f t="shared" si="2"/>
        <v>18.000000000000004</v>
      </c>
      <c r="AA66" s="77">
        <f>SUM(Table35155049[[#This Row],[Floor4]],Table35155049[[#This Row],[Vault6]])</f>
        <v>15.25</v>
      </c>
      <c r="AB66" s="48">
        <f t="shared" si="2"/>
        <v>28.999999999999993</v>
      </c>
    </row>
    <row r="67" spans="1:28" x14ac:dyDescent="0.25">
      <c r="A67" s="219">
        <v>109</v>
      </c>
      <c r="B67" s="109" t="s">
        <v>907</v>
      </c>
      <c r="C67" s="14">
        <v>8.3000000000000007</v>
      </c>
      <c r="D67" s="14">
        <v>7.05</v>
      </c>
      <c r="E67" s="14">
        <f t="shared" si="32"/>
        <v>15.350000000000001</v>
      </c>
      <c r="G67" s="219">
        <v>115</v>
      </c>
      <c r="H67" s="109" t="s">
        <v>933</v>
      </c>
      <c r="I67" s="14">
        <v>7.3</v>
      </c>
      <c r="J67" s="14">
        <v>6.85</v>
      </c>
      <c r="K67" s="14">
        <f t="shared" si="33"/>
        <v>14.149999999999999</v>
      </c>
      <c r="M67" s="219">
        <v>285</v>
      </c>
      <c r="N67" s="109" t="s">
        <v>1137</v>
      </c>
      <c r="O67" s="14">
        <v>7.95</v>
      </c>
      <c r="P67" s="14">
        <v>7</v>
      </c>
      <c r="Q67" s="14">
        <f t="shared" si="34"/>
        <v>14.95</v>
      </c>
      <c r="U67" s="17" t="s">
        <v>724</v>
      </c>
      <c r="V67" s="109" t="s">
        <v>736</v>
      </c>
      <c r="W67" s="15">
        <f>C74</f>
        <v>0</v>
      </c>
      <c r="X67" s="48">
        <f t="shared" si="1"/>
        <v>45.000000000000014</v>
      </c>
      <c r="Y67" s="15">
        <f>D74</f>
        <v>0</v>
      </c>
      <c r="Z67" s="48">
        <f t="shared" si="2"/>
        <v>38.999999999999986</v>
      </c>
      <c r="AA67" s="77">
        <f>SUM(Table35155049[[#This Row],[Floor4]],Table35155049[[#This Row],[Vault6]])</f>
        <v>0</v>
      </c>
      <c r="AB67" s="48">
        <f t="shared" si="2"/>
        <v>55.000000000000021</v>
      </c>
    </row>
    <row r="68" spans="1:28" ht="16.5" thickBot="1" x14ac:dyDescent="0.3">
      <c r="A68" s="219">
        <v>110</v>
      </c>
      <c r="B68" s="114"/>
      <c r="C68" s="14">
        <v>0</v>
      </c>
      <c r="D68" s="14">
        <v>0</v>
      </c>
      <c r="E68" s="18">
        <f t="shared" si="32"/>
        <v>0</v>
      </c>
      <c r="F68" s="9"/>
      <c r="G68" s="219">
        <v>116</v>
      </c>
      <c r="H68" s="114"/>
      <c r="I68" s="14">
        <v>0</v>
      </c>
      <c r="J68" s="14">
        <v>0</v>
      </c>
      <c r="K68" s="18">
        <f t="shared" si="33"/>
        <v>0</v>
      </c>
      <c r="L68" s="9"/>
      <c r="M68" s="219">
        <v>286</v>
      </c>
      <c r="N68" s="114"/>
      <c r="O68" s="14">
        <v>0</v>
      </c>
      <c r="P68" s="14">
        <v>0</v>
      </c>
      <c r="Q68" s="18">
        <f t="shared" si="34"/>
        <v>0</v>
      </c>
      <c r="R68" s="9"/>
      <c r="U68" s="17" t="s">
        <v>769</v>
      </c>
      <c r="V68" s="109" t="s">
        <v>763</v>
      </c>
      <c r="W68" s="15">
        <f>C52</f>
        <v>7.15</v>
      </c>
      <c r="X68" s="48">
        <f t="shared" si="1"/>
        <v>34.999999999999993</v>
      </c>
      <c r="Y68" s="15">
        <f t="shared" ref="Y68:Y73" si="36">D52</f>
        <v>7.2</v>
      </c>
      <c r="Z68" s="48">
        <f t="shared" si="2"/>
        <v>22</v>
      </c>
      <c r="AA68" s="77">
        <f>SUM(Table35155049[[#This Row],[Floor4]],Table35155049[[#This Row],[Vault6]])</f>
        <v>14.350000000000001</v>
      </c>
      <c r="AB68" s="48">
        <f t="shared" si="2"/>
        <v>40.000000000000007</v>
      </c>
    </row>
    <row r="69" spans="1:28" ht="16.5" thickBot="1" x14ac:dyDescent="0.3">
      <c r="B69" s="33" t="s">
        <v>10</v>
      </c>
      <c r="C69" s="20">
        <f>SUM(C63:C68)-SMALL(C63:C68,1)-SMALL(C63:C68,2)</f>
        <v>34.549999999999997</v>
      </c>
      <c r="D69" s="20">
        <f>SUM(D63:D68)-SMALL(D63:D68,1)-SMALL(D63:D68,2)</f>
        <v>31.099999999999998</v>
      </c>
      <c r="E69" s="21">
        <f>SUM(C69:D69)</f>
        <v>65.649999999999991</v>
      </c>
      <c r="F69" s="9"/>
      <c r="H69" s="33" t="s">
        <v>10</v>
      </c>
      <c r="I69" s="20">
        <f>SUM(I63:I68)-SMALL(I63:I68,1)-SMALL(I63:I68,2)</f>
        <v>31.15</v>
      </c>
      <c r="J69" s="20">
        <f>SUM(J63:J68)-SMALL(J63:J68,1)-SMALL(J63:J68,2)</f>
        <v>29.25</v>
      </c>
      <c r="K69" s="21">
        <f>SUM(I69:J69)</f>
        <v>60.4</v>
      </c>
      <c r="L69" s="9"/>
      <c r="N69" s="33" t="s">
        <v>10</v>
      </c>
      <c r="O69" s="20">
        <f>SUM(O63:O68)-SMALL(O63:O68,1)-SMALL(O63:O68,2)</f>
        <v>32.25</v>
      </c>
      <c r="P69" s="20">
        <f>SUM(P63:P68)-SMALL(P63:P68,1)-SMALL(P63:P68,2)</f>
        <v>26.2</v>
      </c>
      <c r="Q69" s="21">
        <f>SUM(O69:P69)</f>
        <v>58.45</v>
      </c>
      <c r="R69" s="9"/>
      <c r="U69" s="17" t="s">
        <v>769</v>
      </c>
      <c r="V69" s="109" t="s">
        <v>764</v>
      </c>
      <c r="W69" s="15">
        <f t="shared" ref="W69:W73" si="37">C53</f>
        <v>7.15</v>
      </c>
      <c r="X69" s="48">
        <f t="shared" si="1"/>
        <v>34.999999999999993</v>
      </c>
      <c r="Y69" s="15">
        <f t="shared" si="36"/>
        <v>6.75</v>
      </c>
      <c r="Z69" s="48">
        <f t="shared" si="2"/>
        <v>29.999999999999996</v>
      </c>
      <c r="AA69" s="77">
        <f>SUM(Table35155049[[#This Row],[Floor4]],Table35155049[[#This Row],[Vault6]])</f>
        <v>13.9</v>
      </c>
      <c r="AB69" s="48">
        <f t="shared" si="2"/>
        <v>46.000000000000007</v>
      </c>
    </row>
    <row r="70" spans="1:28" x14ac:dyDescent="0.25">
      <c r="B70" s="110" t="s">
        <v>107</v>
      </c>
      <c r="D70" s="33"/>
      <c r="E70" s="34"/>
      <c r="H70" s="110" t="s">
        <v>107</v>
      </c>
      <c r="J70" s="33"/>
      <c r="K70" s="34"/>
      <c r="M70" s="127"/>
      <c r="P70" s="33"/>
      <c r="Q70" s="34"/>
      <c r="U70" s="17" t="s">
        <v>769</v>
      </c>
      <c r="V70" s="109" t="s">
        <v>765</v>
      </c>
      <c r="W70" s="15">
        <f t="shared" si="37"/>
        <v>6.7</v>
      </c>
      <c r="X70" s="48">
        <f t="shared" si="1"/>
        <v>41.000000000000007</v>
      </c>
      <c r="Y70" s="15">
        <f t="shared" si="36"/>
        <v>7.4</v>
      </c>
      <c r="Z70" s="48">
        <f t="shared" si="2"/>
        <v>18.000000000000004</v>
      </c>
      <c r="AA70" s="77">
        <f>SUM(Table35155049[[#This Row],[Floor4]],Table35155049[[#This Row],[Vault6]])</f>
        <v>14.100000000000001</v>
      </c>
      <c r="AB70" s="48">
        <f t="shared" si="2"/>
        <v>44</v>
      </c>
    </row>
    <row r="71" spans="1:28" x14ac:dyDescent="0.25">
      <c r="A71" s="96"/>
      <c r="B71" s="96"/>
      <c r="C71" s="96"/>
      <c r="D71" s="96"/>
      <c r="E71" s="96"/>
      <c r="F71" s="96"/>
      <c r="G71" s="96"/>
      <c r="H71" s="49"/>
      <c r="I71" s="96"/>
      <c r="J71" s="96"/>
      <c r="K71" s="96"/>
      <c r="L71" s="96"/>
      <c r="M71" s="127"/>
      <c r="Q71" s="1"/>
      <c r="U71" s="17" t="s">
        <v>769</v>
      </c>
      <c r="V71" s="109" t="s">
        <v>766</v>
      </c>
      <c r="W71" s="15">
        <f t="shared" si="37"/>
        <v>7.4</v>
      </c>
      <c r="X71" s="48">
        <f t="shared" ref="X71:X106" si="38">SUMPRODUCT((W$7:W$106&gt;W71)/COUNTIF(W$7:W$106,W$7:W$106&amp;""))+1</f>
        <v>30.999999999999993</v>
      </c>
      <c r="Y71" s="15">
        <f t="shared" si="36"/>
        <v>7.25</v>
      </c>
      <c r="Z71" s="48">
        <f t="shared" ref="Z71:AB106" si="39">SUMPRODUCT((Y$7:Y$106&gt;Y71)/COUNTIF(Y$7:Y$106,Y$7:Y$106&amp;""))+1</f>
        <v>21</v>
      </c>
      <c r="AA71" s="77">
        <f>SUM(Table35155049[[#This Row],[Floor4]],Table35155049[[#This Row],[Vault6]])</f>
        <v>14.65</v>
      </c>
      <c r="AB71" s="48">
        <f t="shared" si="39"/>
        <v>36.999999999999993</v>
      </c>
    </row>
    <row r="72" spans="1:28" x14ac:dyDescent="0.25">
      <c r="A72" s="266" t="s">
        <v>1008</v>
      </c>
      <c r="B72" s="267"/>
      <c r="C72" s="267"/>
      <c r="D72" s="267"/>
      <c r="E72" s="268"/>
      <c r="G72" s="266" t="s">
        <v>982</v>
      </c>
      <c r="H72" s="267"/>
      <c r="I72" s="267"/>
      <c r="J72" s="267"/>
      <c r="K72" s="268"/>
      <c r="L72" s="269"/>
      <c r="M72" s="269"/>
      <c r="N72" s="47" t="s">
        <v>13</v>
      </c>
      <c r="O72" s="51" t="s">
        <v>5</v>
      </c>
      <c r="P72" s="52" t="s">
        <v>11</v>
      </c>
      <c r="Q72" s="269"/>
      <c r="U72" s="17" t="s">
        <v>769</v>
      </c>
      <c r="V72" s="109" t="s">
        <v>767</v>
      </c>
      <c r="W72" s="15">
        <f t="shared" si="37"/>
        <v>6.75</v>
      </c>
      <c r="X72" s="48">
        <f t="shared" si="38"/>
        <v>39.999999999999993</v>
      </c>
      <c r="Y72" s="15">
        <f t="shared" si="36"/>
        <v>7.05</v>
      </c>
      <c r="Z72" s="48">
        <f t="shared" si="39"/>
        <v>25</v>
      </c>
      <c r="AA72" s="77">
        <f>SUM(Table35155049[[#This Row],[Floor4]],Table35155049[[#This Row],[Vault6]])</f>
        <v>13.8</v>
      </c>
      <c r="AB72" s="48">
        <f t="shared" si="39"/>
        <v>47.000000000000007</v>
      </c>
    </row>
    <row r="73" spans="1:28" x14ac:dyDescent="0.25">
      <c r="A73" s="10" t="s">
        <v>1</v>
      </c>
      <c r="B73" s="10" t="s">
        <v>2</v>
      </c>
      <c r="C73" s="10" t="s">
        <v>3</v>
      </c>
      <c r="D73" s="10" t="s">
        <v>4</v>
      </c>
      <c r="E73" s="10" t="s">
        <v>5</v>
      </c>
      <c r="G73" s="10" t="s">
        <v>1</v>
      </c>
      <c r="H73" s="10" t="s">
        <v>2</v>
      </c>
      <c r="I73" s="10" t="s">
        <v>3</v>
      </c>
      <c r="J73" s="10" t="s">
        <v>4</v>
      </c>
      <c r="K73" s="10" t="s">
        <v>5</v>
      </c>
      <c r="L73" s="96"/>
      <c r="M73" s="92"/>
      <c r="N73" s="8" t="s">
        <v>468</v>
      </c>
      <c r="O73" s="55">
        <f>E14</f>
        <v>62.400000000000006</v>
      </c>
      <c r="P73" s="48">
        <f t="shared" ref="P73:P90" si="40">SUMPRODUCT((O$73:O$90&gt;O73)/COUNTIF(O$73:O$90,O$73:O$90&amp;""))+1</f>
        <v>7</v>
      </c>
      <c r="Q73" s="133"/>
      <c r="U73" s="17" t="s">
        <v>769</v>
      </c>
      <c r="V73" s="109" t="s">
        <v>768</v>
      </c>
      <c r="W73" s="15">
        <f t="shared" si="37"/>
        <v>6.7</v>
      </c>
      <c r="X73" s="48">
        <f t="shared" si="38"/>
        <v>41.000000000000007</v>
      </c>
      <c r="Y73" s="15">
        <f t="shared" si="36"/>
        <v>7.3</v>
      </c>
      <c r="Z73" s="48">
        <f t="shared" si="39"/>
        <v>20</v>
      </c>
      <c r="AA73" s="77">
        <f>SUM(Table35155049[[#This Row],[Floor4]],Table35155049[[#This Row],[Vault6]])</f>
        <v>14</v>
      </c>
      <c r="AB73" s="48">
        <f t="shared" si="39"/>
        <v>45</v>
      </c>
    </row>
    <row r="74" spans="1:28" x14ac:dyDescent="0.25">
      <c r="A74" s="219">
        <v>117</v>
      </c>
      <c r="B74" s="109" t="s">
        <v>736</v>
      </c>
      <c r="C74" s="14">
        <v>0</v>
      </c>
      <c r="D74" s="14">
        <v>0</v>
      </c>
      <c r="E74" s="14">
        <f>SUM(C74,D74)</f>
        <v>0</v>
      </c>
      <c r="G74" s="219">
        <v>118</v>
      </c>
      <c r="H74" s="109" t="s">
        <v>983</v>
      </c>
      <c r="I74" s="14">
        <v>8.4</v>
      </c>
      <c r="J74" s="14">
        <v>8.1</v>
      </c>
      <c r="K74" s="14">
        <f t="shared" ref="K74" si="41">SUM(I74,J74)</f>
        <v>16.5</v>
      </c>
      <c r="L74" s="96"/>
      <c r="M74" s="95"/>
      <c r="N74" s="81" t="s">
        <v>469</v>
      </c>
      <c r="O74" s="55">
        <f>K14</f>
        <v>45.05</v>
      </c>
      <c r="P74" s="48">
        <f t="shared" si="40"/>
        <v>17</v>
      </c>
      <c r="Q74" s="82"/>
      <c r="U74" s="17" t="s">
        <v>815</v>
      </c>
      <c r="V74" s="109" t="s">
        <v>810</v>
      </c>
      <c r="W74" s="15">
        <f>I52</f>
        <v>0</v>
      </c>
      <c r="X74" s="48">
        <f t="shared" si="38"/>
        <v>45.000000000000014</v>
      </c>
      <c r="Y74" s="15">
        <f>J52</f>
        <v>0</v>
      </c>
      <c r="Z74" s="48">
        <f t="shared" si="39"/>
        <v>38.999999999999986</v>
      </c>
      <c r="AA74" s="77">
        <f>SUM(Table35155049[[#This Row],[Floor4]],Table35155049[[#This Row],[Vault6]])</f>
        <v>0</v>
      </c>
      <c r="AB74" s="48">
        <f t="shared" si="39"/>
        <v>55.000000000000021</v>
      </c>
    </row>
    <row r="75" spans="1:28" x14ac:dyDescent="0.25">
      <c r="L75" s="96"/>
      <c r="M75" s="95"/>
      <c r="N75" s="8" t="s">
        <v>335</v>
      </c>
      <c r="O75" s="55">
        <f>Q14</f>
        <v>61.599999999999994</v>
      </c>
      <c r="P75" s="48">
        <f t="shared" si="40"/>
        <v>9</v>
      </c>
      <c r="Q75" s="82"/>
      <c r="U75" s="17" t="s">
        <v>815</v>
      </c>
      <c r="V75" s="109" t="s">
        <v>811</v>
      </c>
      <c r="W75" s="15">
        <f t="shared" ref="W75:W78" si="42">I53</f>
        <v>8.6</v>
      </c>
      <c r="X75" s="48">
        <f t="shared" si="38"/>
        <v>9</v>
      </c>
      <c r="Y75" s="15">
        <f>J53</f>
        <v>7.25</v>
      </c>
      <c r="Z75" s="48">
        <f t="shared" si="39"/>
        <v>21</v>
      </c>
      <c r="AA75" s="77">
        <f>SUM(Table35155049[[#This Row],[Floor4]],Table35155049[[#This Row],[Vault6]])</f>
        <v>15.85</v>
      </c>
      <c r="AB75" s="48">
        <f t="shared" si="39"/>
        <v>19</v>
      </c>
    </row>
    <row r="76" spans="1:28" x14ac:dyDescent="0.25">
      <c r="A76" s="269"/>
      <c r="B76" s="269"/>
      <c r="C76" s="269"/>
      <c r="D76" s="269"/>
      <c r="E76" s="269"/>
      <c r="G76" s="266" t="s">
        <v>681</v>
      </c>
      <c r="H76" s="267"/>
      <c r="I76" s="267"/>
      <c r="J76" s="267"/>
      <c r="K76" s="268"/>
      <c r="L76" s="96"/>
      <c r="M76" s="95"/>
      <c r="N76" s="53" t="s">
        <v>1027</v>
      </c>
      <c r="O76" s="55">
        <f>E25</f>
        <v>63.5</v>
      </c>
      <c r="P76" s="48">
        <f t="shared" si="40"/>
        <v>4</v>
      </c>
      <c r="Q76" s="82"/>
      <c r="U76" s="17" t="s">
        <v>815</v>
      </c>
      <c r="V76" s="109" t="s">
        <v>812</v>
      </c>
      <c r="W76" s="15">
        <f t="shared" si="42"/>
        <v>8.5500000000000007</v>
      </c>
      <c r="X76" s="48">
        <f t="shared" si="38"/>
        <v>10</v>
      </c>
      <c r="Y76" s="15">
        <f>J54</f>
        <v>6.95</v>
      </c>
      <c r="Z76" s="48">
        <f t="shared" si="39"/>
        <v>27.000000000000004</v>
      </c>
      <c r="AA76" s="77">
        <f>SUM(Table35155049[[#This Row],[Floor4]],Table35155049[[#This Row],[Vault6]])</f>
        <v>15.5</v>
      </c>
      <c r="AB76" s="48">
        <f t="shared" si="39"/>
        <v>24</v>
      </c>
    </row>
    <row r="77" spans="1:28" x14ac:dyDescent="0.25">
      <c r="A77" s="133"/>
      <c r="B77" s="133"/>
      <c r="C77" s="133"/>
      <c r="D77" s="133"/>
      <c r="E77" s="133"/>
      <c r="G77" s="10" t="s">
        <v>1</v>
      </c>
      <c r="H77" s="10" t="s">
        <v>2</v>
      </c>
      <c r="I77" s="10" t="s">
        <v>3</v>
      </c>
      <c r="J77" s="10" t="s">
        <v>4</v>
      </c>
      <c r="K77" s="10" t="s">
        <v>5</v>
      </c>
      <c r="L77" s="269"/>
      <c r="M77" s="95"/>
      <c r="N77" s="62" t="s">
        <v>1028</v>
      </c>
      <c r="O77" s="55">
        <f>K25</f>
        <v>39.450000000000003</v>
      </c>
      <c r="P77" s="48">
        <f t="shared" si="40"/>
        <v>18</v>
      </c>
      <c r="Q77" s="82"/>
      <c r="U77" s="17" t="s">
        <v>815</v>
      </c>
      <c r="V77" s="109" t="s">
        <v>813</v>
      </c>
      <c r="W77" s="15">
        <f t="shared" si="42"/>
        <v>8.6</v>
      </c>
      <c r="X77" s="48">
        <f t="shared" si="38"/>
        <v>9</v>
      </c>
      <c r="Y77" s="15">
        <f>J55</f>
        <v>7.75</v>
      </c>
      <c r="Z77" s="48">
        <f t="shared" si="39"/>
        <v>11</v>
      </c>
      <c r="AA77" s="77">
        <f>SUM(Table35155049[[#This Row],[Floor4]],Table35155049[[#This Row],[Vault6]])</f>
        <v>16.350000000000001</v>
      </c>
      <c r="AB77" s="48">
        <f t="shared" si="39"/>
        <v>12</v>
      </c>
    </row>
    <row r="78" spans="1:28" x14ac:dyDescent="0.25">
      <c r="A78" s="121"/>
      <c r="B78" s="184"/>
      <c r="C78" s="82"/>
      <c r="D78" s="82"/>
      <c r="E78" s="82"/>
      <c r="G78" s="219">
        <v>119</v>
      </c>
      <c r="H78" s="109" t="s">
        <v>677</v>
      </c>
      <c r="I78" s="14">
        <v>7.95</v>
      </c>
      <c r="J78" s="14">
        <v>7.4</v>
      </c>
      <c r="K78" s="14">
        <f>SUM(I78,J78)</f>
        <v>15.350000000000001</v>
      </c>
      <c r="L78" s="96"/>
      <c r="M78" s="95"/>
      <c r="N78" s="62" t="s">
        <v>1029</v>
      </c>
      <c r="O78" s="55">
        <f>Q25</f>
        <v>54.3</v>
      </c>
      <c r="P78" s="48">
        <f t="shared" si="40"/>
        <v>16</v>
      </c>
      <c r="Q78" s="82"/>
      <c r="U78" s="17" t="s">
        <v>815</v>
      </c>
      <c r="V78" s="109" t="s">
        <v>814</v>
      </c>
      <c r="W78" s="15">
        <f t="shared" si="42"/>
        <v>8.6</v>
      </c>
      <c r="X78" s="48">
        <f t="shared" si="38"/>
        <v>9</v>
      </c>
      <c r="Y78" s="15">
        <f>J56</f>
        <v>6.95</v>
      </c>
      <c r="Z78" s="48">
        <f t="shared" si="39"/>
        <v>27.000000000000004</v>
      </c>
      <c r="AA78" s="77">
        <f>SUM(Table35155049[[#This Row],[Floor4]],Table35155049[[#This Row],[Vault6]])</f>
        <v>15.55</v>
      </c>
      <c r="AB78" s="48">
        <f t="shared" si="39"/>
        <v>23</v>
      </c>
    </row>
    <row r="79" spans="1:28" x14ac:dyDescent="0.25">
      <c r="A79" s="121"/>
      <c r="B79" s="132"/>
      <c r="C79" s="82"/>
      <c r="D79" s="82"/>
      <c r="E79" s="82"/>
      <c r="G79" s="219">
        <v>120</v>
      </c>
      <c r="H79" s="153" t="s">
        <v>678</v>
      </c>
      <c r="I79" s="14">
        <v>8.0500000000000007</v>
      </c>
      <c r="J79" s="14">
        <v>6.5</v>
      </c>
      <c r="K79" s="14">
        <f>SUM(I79,J79)</f>
        <v>14.55</v>
      </c>
      <c r="L79" s="96"/>
      <c r="M79" s="121"/>
      <c r="N79" s="70" t="s">
        <v>1030</v>
      </c>
      <c r="O79" s="55">
        <f>E36</f>
        <v>62.300000000000004</v>
      </c>
      <c r="P79" s="48">
        <f t="shared" si="40"/>
        <v>8</v>
      </c>
      <c r="Q79" s="75"/>
      <c r="U79" s="17" t="s">
        <v>832</v>
      </c>
      <c r="V79" s="109" t="s">
        <v>826</v>
      </c>
      <c r="W79" s="15">
        <f>O52</f>
        <v>8.1999999999999993</v>
      </c>
      <c r="X79" s="48">
        <f t="shared" si="38"/>
        <v>15.999999999999998</v>
      </c>
      <c r="Y79" s="15">
        <f t="shared" ref="Y79:Y84" si="43">P52</f>
        <v>7.5</v>
      </c>
      <c r="Z79" s="48">
        <f t="shared" si="39"/>
        <v>16.000000000000004</v>
      </c>
      <c r="AA79" s="77">
        <f>SUM(Table35155049[[#This Row],[Floor4]],Table35155049[[#This Row],[Vault6]])</f>
        <v>15.7</v>
      </c>
      <c r="AB79" s="48">
        <f t="shared" si="39"/>
        <v>21</v>
      </c>
    </row>
    <row r="80" spans="1:28" x14ac:dyDescent="0.25">
      <c r="A80" s="121"/>
      <c r="B80" s="122"/>
      <c r="C80" s="82"/>
      <c r="D80" s="82"/>
      <c r="E80" s="82"/>
      <c r="G80" s="219">
        <v>121</v>
      </c>
      <c r="H80" s="109" t="s">
        <v>679</v>
      </c>
      <c r="I80" s="14">
        <v>8.5500000000000007</v>
      </c>
      <c r="J80" s="14">
        <v>7.15</v>
      </c>
      <c r="K80" s="14">
        <f t="shared" ref="K80" si="44">SUM(I80,J80)</f>
        <v>15.700000000000001</v>
      </c>
      <c r="L80" s="96"/>
      <c r="M80" s="1"/>
      <c r="N80" s="70" t="s">
        <v>1031</v>
      </c>
      <c r="O80" s="55">
        <f>K36</f>
        <v>65.8</v>
      </c>
      <c r="P80" s="48">
        <f t="shared" si="40"/>
        <v>1</v>
      </c>
      <c r="Q80" s="124"/>
      <c r="U80" s="17" t="s">
        <v>832</v>
      </c>
      <c r="V80" s="109" t="s">
        <v>827</v>
      </c>
      <c r="W80" s="15">
        <f t="shared" ref="W80:W84" si="45">O53</f>
        <v>7.55</v>
      </c>
      <c r="X80" s="48">
        <f t="shared" si="38"/>
        <v>28.999999999999996</v>
      </c>
      <c r="Y80" s="15">
        <f t="shared" si="43"/>
        <v>7.55</v>
      </c>
      <c r="Z80" s="48">
        <f t="shared" si="39"/>
        <v>15.000000000000004</v>
      </c>
      <c r="AA80" s="77">
        <f>SUM(Table35155049[[#This Row],[Floor4]],Table35155049[[#This Row],[Vault6]])</f>
        <v>15.1</v>
      </c>
      <c r="AB80" s="48">
        <f t="shared" si="39"/>
        <v>31.999999999999993</v>
      </c>
    </row>
    <row r="81" spans="1:28" x14ac:dyDescent="0.25">
      <c r="A81" s="96"/>
      <c r="B81" s="142"/>
      <c r="C81" s="96"/>
      <c r="D81" s="99"/>
      <c r="E81" s="100"/>
      <c r="F81" s="96"/>
      <c r="G81" s="96"/>
      <c r="H81" s="142"/>
      <c r="I81" s="96"/>
      <c r="J81" s="96"/>
      <c r="K81" s="96"/>
      <c r="L81" s="96"/>
      <c r="M81" s="1"/>
      <c r="N81" s="70" t="s">
        <v>101</v>
      </c>
      <c r="O81" s="55">
        <f>Q36</f>
        <v>56.1</v>
      </c>
      <c r="P81" s="48">
        <f t="shared" si="40"/>
        <v>15</v>
      </c>
      <c r="Q81" s="1"/>
      <c r="U81" s="17" t="s">
        <v>832</v>
      </c>
      <c r="V81" s="109" t="s">
        <v>828</v>
      </c>
      <c r="W81" s="15">
        <f t="shared" si="45"/>
        <v>8.5</v>
      </c>
      <c r="X81" s="48">
        <f t="shared" si="38"/>
        <v>11</v>
      </c>
      <c r="Y81" s="15">
        <f t="shared" si="43"/>
        <v>7.9</v>
      </c>
      <c r="Z81" s="48">
        <f t="shared" si="39"/>
        <v>8</v>
      </c>
      <c r="AA81" s="77">
        <f>SUM(Table35155049[[#This Row],[Floor4]],Table35155049[[#This Row],[Vault6]])</f>
        <v>16.399999999999999</v>
      </c>
      <c r="AB81" s="48">
        <f t="shared" si="39"/>
        <v>11</v>
      </c>
    </row>
    <row r="82" spans="1:28" x14ac:dyDescent="0.25">
      <c r="A82" s="270"/>
      <c r="B82" s="270"/>
      <c r="C82" s="270"/>
      <c r="D82" s="270"/>
      <c r="E82" s="270"/>
      <c r="F82" s="96"/>
      <c r="G82" s="269"/>
      <c r="H82" s="269"/>
      <c r="I82" s="269"/>
      <c r="J82" s="269"/>
      <c r="K82" s="269"/>
      <c r="L82" s="269"/>
      <c r="M82" s="1"/>
      <c r="N82" s="70" t="s">
        <v>1032</v>
      </c>
      <c r="O82" s="55">
        <f>E47</f>
        <v>61.399999999999991</v>
      </c>
      <c r="P82" s="48">
        <f t="shared" si="40"/>
        <v>10</v>
      </c>
      <c r="Q82" s="1"/>
      <c r="U82" s="17" t="s">
        <v>832</v>
      </c>
      <c r="V82" s="109" t="s">
        <v>829</v>
      </c>
      <c r="W82" s="15">
        <f t="shared" si="45"/>
        <v>7.2</v>
      </c>
      <c r="X82" s="48">
        <f t="shared" si="38"/>
        <v>34</v>
      </c>
      <c r="Y82" s="15">
        <f t="shared" si="43"/>
        <v>7.35</v>
      </c>
      <c r="Z82" s="48">
        <f t="shared" si="39"/>
        <v>19</v>
      </c>
      <c r="AA82" s="77">
        <f>SUM(Table35155049[[#This Row],[Floor4]],Table35155049[[#This Row],[Vault6]])</f>
        <v>14.55</v>
      </c>
      <c r="AB82" s="48">
        <f t="shared" si="39"/>
        <v>39.000000000000007</v>
      </c>
    </row>
    <row r="83" spans="1:28" x14ac:dyDescent="0.25">
      <c r="A83" s="269"/>
      <c r="B83" s="269"/>
      <c r="C83" s="269"/>
      <c r="D83" s="269"/>
      <c r="E83" s="269"/>
      <c r="F83" s="96"/>
      <c r="G83" s="269"/>
      <c r="H83" s="269"/>
      <c r="I83" s="269"/>
      <c r="J83" s="269"/>
      <c r="K83" s="269"/>
      <c r="L83" s="96"/>
      <c r="M83" s="269"/>
      <c r="N83" s="70" t="s">
        <v>1033</v>
      </c>
      <c r="O83" s="55">
        <f>K47</f>
        <v>62.599999999999994</v>
      </c>
      <c r="P83" s="48">
        <f t="shared" si="40"/>
        <v>6</v>
      </c>
      <c r="Q83" s="269"/>
      <c r="U83" s="17" t="s">
        <v>832</v>
      </c>
      <c r="V83" s="109" t="s">
        <v>830</v>
      </c>
      <c r="W83" s="15">
        <f t="shared" si="45"/>
        <v>7.65</v>
      </c>
      <c r="X83" s="48">
        <f t="shared" si="38"/>
        <v>26.999999999999993</v>
      </c>
      <c r="Y83" s="15">
        <f t="shared" si="43"/>
        <v>7.4</v>
      </c>
      <c r="Z83" s="48">
        <f t="shared" si="39"/>
        <v>18.000000000000004</v>
      </c>
      <c r="AA83" s="77">
        <f>SUM(Table35155049[[#This Row],[Floor4]],Table35155049[[#This Row],[Vault6]])</f>
        <v>15.05</v>
      </c>
      <c r="AB83" s="48">
        <f t="shared" si="39"/>
        <v>32.999999999999986</v>
      </c>
    </row>
    <row r="84" spans="1:28" x14ac:dyDescent="0.25">
      <c r="A84" s="133"/>
      <c r="B84" s="133"/>
      <c r="C84" s="133"/>
      <c r="D84" s="133"/>
      <c r="E84" s="133"/>
      <c r="F84" s="96"/>
      <c r="G84" s="133"/>
      <c r="H84" s="133"/>
      <c r="I84" s="133"/>
      <c r="J84" s="133"/>
      <c r="K84" s="133"/>
      <c r="L84" s="96"/>
      <c r="M84" s="133"/>
      <c r="N84" s="70" t="s">
        <v>1035</v>
      </c>
      <c r="O84" s="55">
        <f>Q47</f>
        <v>58.949999999999996</v>
      </c>
      <c r="P84" s="48">
        <f t="shared" si="40"/>
        <v>12</v>
      </c>
      <c r="Q84" s="133"/>
      <c r="U84" s="17" t="s">
        <v>832</v>
      </c>
      <c r="V84" s="109" t="s">
        <v>831</v>
      </c>
      <c r="W84" s="15">
        <f t="shared" si="45"/>
        <v>8.1999999999999993</v>
      </c>
      <c r="X84" s="48">
        <f t="shared" si="38"/>
        <v>15.999999999999998</v>
      </c>
      <c r="Y84" s="15">
        <f t="shared" si="43"/>
        <v>7.25</v>
      </c>
      <c r="Z84" s="48">
        <f t="shared" si="39"/>
        <v>21</v>
      </c>
      <c r="AA84" s="77">
        <f>SUM(Table35155049[[#This Row],[Floor4]],Table35155049[[#This Row],[Vault6]])</f>
        <v>15.45</v>
      </c>
      <c r="AB84" s="48">
        <f t="shared" si="39"/>
        <v>25</v>
      </c>
    </row>
    <row r="85" spans="1:28" x14ac:dyDescent="0.25">
      <c r="A85" s="121"/>
      <c r="B85" s="132"/>
      <c r="C85" s="82"/>
      <c r="D85" s="82"/>
      <c r="E85" s="82"/>
      <c r="F85" s="96"/>
      <c r="G85" s="121"/>
      <c r="H85" s="132"/>
      <c r="I85" s="82"/>
      <c r="J85" s="82"/>
      <c r="K85" s="82"/>
      <c r="L85" s="96"/>
      <c r="M85" s="121"/>
      <c r="N85" s="70" t="s">
        <v>1039</v>
      </c>
      <c r="O85" s="55">
        <f>E58</f>
        <v>57.599999999999994</v>
      </c>
      <c r="P85" s="48">
        <f t="shared" si="40"/>
        <v>14</v>
      </c>
      <c r="Q85" s="82"/>
      <c r="U85" s="17" t="s">
        <v>388</v>
      </c>
      <c r="V85" s="109" t="s">
        <v>904</v>
      </c>
      <c r="W85" s="15">
        <f>C63</f>
        <v>8.5</v>
      </c>
      <c r="X85" s="48">
        <f t="shared" si="38"/>
        <v>11</v>
      </c>
      <c r="Y85" s="15">
        <f>D63</f>
        <v>7.35</v>
      </c>
      <c r="Z85" s="48">
        <f t="shared" si="39"/>
        <v>19</v>
      </c>
      <c r="AA85" s="77">
        <f>SUM(Table35155049[[#This Row],[Floor4]],Table35155049[[#This Row],[Vault6]])</f>
        <v>15.85</v>
      </c>
      <c r="AB85" s="48">
        <f t="shared" si="39"/>
        <v>19</v>
      </c>
    </row>
    <row r="86" spans="1:28" x14ac:dyDescent="0.25">
      <c r="A86" s="121"/>
      <c r="B86" s="132"/>
      <c r="C86" s="82"/>
      <c r="D86" s="82"/>
      <c r="E86" s="82"/>
      <c r="F86" s="96"/>
      <c r="G86" s="121"/>
      <c r="H86" s="132"/>
      <c r="I86" s="82"/>
      <c r="J86" s="82"/>
      <c r="K86" s="82"/>
      <c r="L86" s="96"/>
      <c r="M86" s="121"/>
      <c r="N86" s="70" t="s">
        <v>1140</v>
      </c>
      <c r="O86" s="55">
        <f>K58</f>
        <v>64.099999999999994</v>
      </c>
      <c r="P86" s="48">
        <f t="shared" si="40"/>
        <v>3</v>
      </c>
      <c r="Q86" s="82"/>
      <c r="U86" s="17" t="s">
        <v>388</v>
      </c>
      <c r="V86" s="109" t="s">
        <v>407</v>
      </c>
      <c r="W86" s="15">
        <f t="shared" ref="W86:W89" si="46">C64</f>
        <v>8.6</v>
      </c>
      <c r="X86" s="48">
        <f t="shared" si="38"/>
        <v>9</v>
      </c>
      <c r="Y86" s="15">
        <f>D64</f>
        <v>7.95</v>
      </c>
      <c r="Z86" s="48">
        <f t="shared" si="39"/>
        <v>7</v>
      </c>
      <c r="AA86" s="77">
        <f>SUM(Table35155049[[#This Row],[Floor4]],Table35155049[[#This Row],[Vault6]])</f>
        <v>16.55</v>
      </c>
      <c r="AB86" s="48">
        <f t="shared" si="39"/>
        <v>9</v>
      </c>
    </row>
    <row r="87" spans="1:28" x14ac:dyDescent="0.25">
      <c r="A87" s="121"/>
      <c r="B87" s="132"/>
      <c r="C87" s="82"/>
      <c r="D87" s="82"/>
      <c r="E87" s="82"/>
      <c r="F87" s="96"/>
      <c r="G87" s="121"/>
      <c r="H87" s="132"/>
      <c r="I87" s="82"/>
      <c r="J87" s="82"/>
      <c r="K87" s="82"/>
      <c r="L87" s="96"/>
      <c r="M87" s="121"/>
      <c r="N87" s="70" t="s">
        <v>1036</v>
      </c>
      <c r="O87" s="55">
        <f>Q58</f>
        <v>62.9</v>
      </c>
      <c r="P87" s="48">
        <f t="shared" si="40"/>
        <v>5</v>
      </c>
      <c r="Q87" s="82"/>
      <c r="U87" s="17" t="s">
        <v>388</v>
      </c>
      <c r="V87" s="112" t="s">
        <v>905</v>
      </c>
      <c r="W87" s="15">
        <f t="shared" si="46"/>
        <v>8.75</v>
      </c>
      <c r="X87" s="48">
        <f t="shared" si="38"/>
        <v>6</v>
      </c>
      <c r="Y87" s="15">
        <f>D65</f>
        <v>7.9</v>
      </c>
      <c r="Z87" s="48">
        <f t="shared" si="39"/>
        <v>8</v>
      </c>
      <c r="AA87" s="77">
        <f>SUM(Table35155049[[#This Row],[Floor4]],Table35155049[[#This Row],[Vault6]])</f>
        <v>16.649999999999999</v>
      </c>
      <c r="AB87" s="48">
        <f t="shared" si="39"/>
        <v>7</v>
      </c>
    </row>
    <row r="88" spans="1:28" x14ac:dyDescent="0.25">
      <c r="A88" s="121"/>
      <c r="B88" s="132"/>
      <c r="C88" s="82"/>
      <c r="D88" s="82"/>
      <c r="E88" s="82"/>
      <c r="F88" s="96"/>
      <c r="G88" s="121"/>
      <c r="H88" s="132"/>
      <c r="I88" s="82"/>
      <c r="J88" s="82"/>
      <c r="K88" s="82"/>
      <c r="L88" s="96"/>
      <c r="M88" s="121"/>
      <c r="N88" s="70" t="s">
        <v>387</v>
      </c>
      <c r="O88" s="55">
        <f>E69</f>
        <v>65.649999999999991</v>
      </c>
      <c r="P88" s="48">
        <f t="shared" si="40"/>
        <v>2</v>
      </c>
      <c r="Q88" s="82"/>
      <c r="U88" s="17" t="s">
        <v>388</v>
      </c>
      <c r="V88" s="109" t="s">
        <v>906</v>
      </c>
      <c r="W88" s="15">
        <f t="shared" si="46"/>
        <v>8.6999999999999993</v>
      </c>
      <c r="X88" s="48">
        <f t="shared" si="38"/>
        <v>7</v>
      </c>
      <c r="Y88" s="15">
        <f>D66</f>
        <v>7.9</v>
      </c>
      <c r="Z88" s="48">
        <f t="shared" si="39"/>
        <v>8</v>
      </c>
      <c r="AA88" s="77">
        <f>SUM(Table35155049[[#This Row],[Floor4]],Table35155049[[#This Row],[Vault6]])</f>
        <v>16.600000000000001</v>
      </c>
      <c r="AB88" s="48">
        <f t="shared" si="39"/>
        <v>8</v>
      </c>
    </row>
    <row r="89" spans="1:28" x14ac:dyDescent="0.25">
      <c r="A89" s="121"/>
      <c r="B89" s="132"/>
      <c r="C89" s="82"/>
      <c r="D89" s="82"/>
      <c r="E89" s="82"/>
      <c r="F89" s="96"/>
      <c r="G89" s="121"/>
      <c r="H89" s="132"/>
      <c r="I89" s="82"/>
      <c r="J89" s="82"/>
      <c r="K89" s="82"/>
      <c r="L89" s="96"/>
      <c r="M89" s="121"/>
      <c r="N89" s="70" t="s">
        <v>86</v>
      </c>
      <c r="O89" s="55">
        <f>K69</f>
        <v>60.4</v>
      </c>
      <c r="P89" s="48">
        <f t="shared" si="40"/>
        <v>11</v>
      </c>
      <c r="Q89" s="82"/>
      <c r="U89" s="17" t="s">
        <v>388</v>
      </c>
      <c r="V89" s="109" t="s">
        <v>907</v>
      </c>
      <c r="W89" s="15">
        <f t="shared" si="46"/>
        <v>8.3000000000000007</v>
      </c>
      <c r="X89" s="48">
        <f t="shared" si="38"/>
        <v>15</v>
      </c>
      <c r="Y89" s="15">
        <f>D67</f>
        <v>7.05</v>
      </c>
      <c r="Z89" s="48">
        <f t="shared" si="39"/>
        <v>25</v>
      </c>
      <c r="AA89" s="77">
        <f>SUM(Table35155049[[#This Row],[Floor4]],Table35155049[[#This Row],[Vault6]])</f>
        <v>15.350000000000001</v>
      </c>
      <c r="AB89" s="48">
        <f t="shared" si="39"/>
        <v>26.999999999999996</v>
      </c>
    </row>
    <row r="90" spans="1:28" x14ac:dyDescent="0.25">
      <c r="A90" s="121"/>
      <c r="B90" s="132"/>
      <c r="C90" s="82"/>
      <c r="D90" s="82"/>
      <c r="E90" s="75"/>
      <c r="F90" s="96"/>
      <c r="G90" s="121"/>
      <c r="H90" s="132"/>
      <c r="I90" s="82"/>
      <c r="J90" s="82"/>
      <c r="K90" s="75"/>
      <c r="L90" s="96"/>
      <c r="M90" s="121"/>
      <c r="N90" s="235" t="s">
        <v>1140</v>
      </c>
      <c r="O90" s="55">
        <f>Q69</f>
        <v>58.45</v>
      </c>
      <c r="P90" s="48">
        <f t="shared" si="40"/>
        <v>13</v>
      </c>
      <c r="Q90" s="75"/>
      <c r="U90" s="17" t="s">
        <v>238</v>
      </c>
      <c r="V90" s="109" t="s">
        <v>929</v>
      </c>
      <c r="W90" s="15">
        <f>I63</f>
        <v>7.2</v>
      </c>
      <c r="X90" s="48">
        <f t="shared" si="38"/>
        <v>34</v>
      </c>
      <c r="Y90" s="15">
        <f>J63</f>
        <v>7.15</v>
      </c>
      <c r="Z90" s="48">
        <f t="shared" si="39"/>
        <v>23</v>
      </c>
      <c r="AA90" s="77">
        <f>SUM(Table35155049[[#This Row],[Floor4]],Table35155049[[#This Row],[Vault6]])</f>
        <v>14.350000000000001</v>
      </c>
      <c r="AB90" s="48">
        <f t="shared" si="39"/>
        <v>40.000000000000007</v>
      </c>
    </row>
    <row r="91" spans="1:28" x14ac:dyDescent="0.25">
      <c r="A91" s="1"/>
      <c r="B91" s="123"/>
      <c r="C91" s="71"/>
      <c r="D91" s="71"/>
      <c r="E91" s="124"/>
      <c r="F91" s="96"/>
      <c r="G91" s="1"/>
      <c r="H91" s="123"/>
      <c r="I91" s="71"/>
      <c r="J91" s="71"/>
      <c r="K91" s="124"/>
      <c r="L91" s="96"/>
      <c r="M91" s="1"/>
      <c r="Q91" s="124"/>
      <c r="U91" s="17" t="s">
        <v>238</v>
      </c>
      <c r="V91" s="109" t="s">
        <v>930</v>
      </c>
      <c r="W91" s="15">
        <f t="shared" ref="W91:W94" si="47">I64</f>
        <v>8.35</v>
      </c>
      <c r="X91" s="48">
        <f t="shared" si="38"/>
        <v>13.999999999999998</v>
      </c>
      <c r="Y91" s="15">
        <f>J64</f>
        <v>7.25</v>
      </c>
      <c r="Z91" s="48">
        <f t="shared" si="39"/>
        <v>21</v>
      </c>
      <c r="AA91" s="77">
        <f>SUM(Table35155049[[#This Row],[Floor4]],Table35155049[[#This Row],[Vault6]])</f>
        <v>15.6</v>
      </c>
      <c r="AB91" s="48">
        <f t="shared" si="39"/>
        <v>22</v>
      </c>
    </row>
    <row r="92" spans="1:28" x14ac:dyDescent="0.25">
      <c r="A92" s="96"/>
      <c r="B92" s="142"/>
      <c r="C92" s="96"/>
      <c r="D92" s="96"/>
      <c r="E92" s="96"/>
      <c r="F92" s="96"/>
      <c r="G92" s="96"/>
      <c r="H92" s="142"/>
      <c r="I92" s="96"/>
      <c r="J92" s="96"/>
      <c r="K92" s="96"/>
      <c r="L92" s="96"/>
      <c r="M92" s="96"/>
      <c r="Q92" s="96"/>
      <c r="U92" s="17" t="s">
        <v>238</v>
      </c>
      <c r="V92" s="109" t="s">
        <v>931</v>
      </c>
      <c r="W92" s="15">
        <f t="shared" si="47"/>
        <v>8.3000000000000007</v>
      </c>
      <c r="X92" s="48">
        <f t="shared" si="38"/>
        <v>15</v>
      </c>
      <c r="Y92" s="15">
        <f>J65</f>
        <v>7.25</v>
      </c>
      <c r="Z92" s="48">
        <f t="shared" si="39"/>
        <v>21</v>
      </c>
      <c r="AA92" s="77">
        <f>SUM(Table35155049[[#This Row],[Floor4]],Table35155049[[#This Row],[Vault6]])</f>
        <v>15.55</v>
      </c>
      <c r="AB92" s="48">
        <f t="shared" si="39"/>
        <v>23</v>
      </c>
    </row>
    <row r="93" spans="1:28" x14ac:dyDescent="0.25">
      <c r="A93" s="96"/>
      <c r="B93" s="96"/>
      <c r="C93" s="96"/>
      <c r="D93" s="96"/>
      <c r="E93" s="96"/>
      <c r="F93" s="96"/>
      <c r="G93" s="96"/>
      <c r="H93" s="96"/>
      <c r="I93" s="96"/>
      <c r="J93" s="96"/>
      <c r="K93" s="96"/>
      <c r="L93" s="96"/>
      <c r="U93" s="17" t="s">
        <v>238</v>
      </c>
      <c r="V93" s="109" t="s">
        <v>932</v>
      </c>
      <c r="W93" s="15">
        <f t="shared" si="47"/>
        <v>7</v>
      </c>
      <c r="X93" s="48">
        <f t="shared" si="38"/>
        <v>37</v>
      </c>
      <c r="Y93" s="15">
        <f>J66</f>
        <v>7.6</v>
      </c>
      <c r="Z93" s="48">
        <f t="shared" si="39"/>
        <v>14.000000000000002</v>
      </c>
      <c r="AA93" s="77">
        <f>SUM(Table35155049[[#This Row],[Floor4]],Table35155049[[#This Row],[Vault6]])</f>
        <v>14.6</v>
      </c>
      <c r="AB93" s="48">
        <f t="shared" si="39"/>
        <v>38</v>
      </c>
    </row>
    <row r="94" spans="1:28" x14ac:dyDescent="0.25">
      <c r="A94" s="269"/>
      <c r="B94" s="269"/>
      <c r="C94" s="269"/>
      <c r="D94" s="269"/>
      <c r="E94" s="269"/>
      <c r="F94" s="96"/>
      <c r="G94" s="269"/>
      <c r="H94" s="269"/>
      <c r="I94" s="269"/>
      <c r="J94" s="269"/>
      <c r="K94" s="269"/>
      <c r="L94" s="96"/>
      <c r="U94" s="17" t="s">
        <v>238</v>
      </c>
      <c r="V94" s="109" t="s">
        <v>933</v>
      </c>
      <c r="W94" s="15">
        <f t="shared" si="47"/>
        <v>7.3</v>
      </c>
      <c r="X94" s="48">
        <f t="shared" si="38"/>
        <v>31.999999999999993</v>
      </c>
      <c r="Y94" s="15">
        <f>J67</f>
        <v>6.85</v>
      </c>
      <c r="Z94" s="48">
        <f t="shared" si="39"/>
        <v>28.999999999999996</v>
      </c>
      <c r="AA94" s="77">
        <f>SUM(Table35155049[[#This Row],[Floor4]],Table35155049[[#This Row],[Vault6]])</f>
        <v>14.149999999999999</v>
      </c>
      <c r="AB94" s="48">
        <f t="shared" si="39"/>
        <v>43</v>
      </c>
    </row>
    <row r="95" spans="1:28" x14ac:dyDescent="0.25">
      <c r="A95" s="133"/>
      <c r="B95" s="133"/>
      <c r="C95" s="133"/>
      <c r="D95" s="133"/>
      <c r="E95" s="133"/>
      <c r="F95" s="96"/>
      <c r="G95" s="133"/>
      <c r="H95" s="133"/>
      <c r="I95" s="133"/>
      <c r="J95" s="133"/>
      <c r="K95" s="133"/>
      <c r="L95" s="96"/>
      <c r="U95" s="17" t="s">
        <v>975</v>
      </c>
      <c r="V95" s="109" t="s">
        <v>983</v>
      </c>
      <c r="W95" s="15">
        <f>I74</f>
        <v>8.4</v>
      </c>
      <c r="X95" s="48">
        <f t="shared" si="38"/>
        <v>13</v>
      </c>
      <c r="Y95" s="15">
        <f>J74</f>
        <v>8.1</v>
      </c>
      <c r="Z95" s="48">
        <f t="shared" si="39"/>
        <v>5</v>
      </c>
      <c r="AA95" s="77">
        <f>SUM(Table35155049[[#This Row],[Floor4]],Table35155049[[#This Row],[Vault6]])</f>
        <v>16.5</v>
      </c>
      <c r="AB95" s="48">
        <f t="shared" si="39"/>
        <v>10</v>
      </c>
    </row>
    <row r="96" spans="1:28" x14ac:dyDescent="0.25">
      <c r="A96" s="121"/>
      <c r="B96" s="132"/>
      <c r="C96" s="82"/>
      <c r="D96" s="82"/>
      <c r="E96" s="82"/>
      <c r="F96" s="96"/>
      <c r="G96" s="121"/>
      <c r="H96" s="132"/>
      <c r="I96" s="82"/>
      <c r="J96" s="82"/>
      <c r="K96" s="82"/>
      <c r="L96" s="96"/>
      <c r="U96" s="17" t="s">
        <v>815</v>
      </c>
      <c r="V96" s="120" t="s">
        <v>1133</v>
      </c>
      <c r="W96" s="15">
        <f>O63</f>
        <v>7.75</v>
      </c>
      <c r="X96" s="48">
        <f t="shared" si="38"/>
        <v>24.999999999999993</v>
      </c>
      <c r="Y96" s="15">
        <f>P63</f>
        <v>5</v>
      </c>
      <c r="Z96" s="48">
        <f t="shared" si="39"/>
        <v>37.999999999999986</v>
      </c>
      <c r="AA96" s="77">
        <f>SUM(Table35155049[[#This Row],[Floor4]],Table35155049[[#This Row],[Vault6]])</f>
        <v>12.75</v>
      </c>
      <c r="AB96" s="48">
        <f t="shared" si="39"/>
        <v>53.000000000000021</v>
      </c>
    </row>
    <row r="97" spans="1:28" x14ac:dyDescent="0.25">
      <c r="A97" s="121"/>
      <c r="B97" s="132"/>
      <c r="C97" s="82"/>
      <c r="D97" s="82"/>
      <c r="E97" s="82"/>
      <c r="F97" s="96"/>
      <c r="G97" s="121"/>
      <c r="H97" s="132"/>
      <c r="I97" s="82"/>
      <c r="J97" s="82"/>
      <c r="K97" s="82"/>
      <c r="L97" s="96"/>
      <c r="U97" s="17" t="s">
        <v>815</v>
      </c>
      <c r="V97" s="120" t="s">
        <v>1134</v>
      </c>
      <c r="W97" s="15">
        <f t="shared" ref="W97:W100" si="48">O64</f>
        <v>7.95</v>
      </c>
      <c r="X97" s="48">
        <f t="shared" si="38"/>
        <v>20.999999999999996</v>
      </c>
      <c r="Y97" s="15">
        <f>P64</f>
        <v>7.25</v>
      </c>
      <c r="Z97" s="48">
        <f t="shared" si="39"/>
        <v>21</v>
      </c>
      <c r="AA97" s="77">
        <f>SUM(Table35155049[[#This Row],[Floor4]],Table35155049[[#This Row],[Vault6]])</f>
        <v>15.2</v>
      </c>
      <c r="AB97" s="48">
        <f t="shared" si="39"/>
        <v>29.999999999999993</v>
      </c>
    </row>
    <row r="98" spans="1:28" x14ac:dyDescent="0.25">
      <c r="A98" s="121"/>
      <c r="B98" s="132"/>
      <c r="C98" s="82"/>
      <c r="D98" s="82"/>
      <c r="E98" s="82"/>
      <c r="F98" s="96"/>
      <c r="G98" s="121"/>
      <c r="H98" s="132"/>
      <c r="I98" s="82"/>
      <c r="J98" s="82"/>
      <c r="K98" s="82"/>
      <c r="L98" s="96"/>
      <c r="U98" s="17" t="s">
        <v>815</v>
      </c>
      <c r="V98" s="120" t="s">
        <v>1135</v>
      </c>
      <c r="W98" s="15">
        <f t="shared" si="48"/>
        <v>7.95</v>
      </c>
      <c r="X98" s="48">
        <f t="shared" si="38"/>
        <v>20.999999999999996</v>
      </c>
      <c r="Y98" s="15">
        <f>P65</f>
        <v>5</v>
      </c>
      <c r="Z98" s="48">
        <f t="shared" si="39"/>
        <v>37.999999999999986</v>
      </c>
      <c r="AA98" s="77">
        <f>SUM(Table35155049[[#This Row],[Floor4]],Table35155049[[#This Row],[Vault6]])</f>
        <v>12.95</v>
      </c>
      <c r="AB98" s="48">
        <f t="shared" si="39"/>
        <v>52.000000000000021</v>
      </c>
    </row>
    <row r="99" spans="1:28" x14ac:dyDescent="0.25">
      <c r="A99" s="121"/>
      <c r="B99" s="132"/>
      <c r="C99" s="82"/>
      <c r="D99" s="82"/>
      <c r="E99" s="82"/>
      <c r="F99" s="96"/>
      <c r="G99" s="121"/>
      <c r="H99" s="132"/>
      <c r="I99" s="82"/>
      <c r="J99" s="82"/>
      <c r="K99" s="82"/>
      <c r="L99" s="96"/>
      <c r="U99" s="17" t="s">
        <v>815</v>
      </c>
      <c r="V99" s="120" t="s">
        <v>1136</v>
      </c>
      <c r="W99" s="15">
        <f t="shared" si="48"/>
        <v>8.4</v>
      </c>
      <c r="X99" s="48">
        <f t="shared" si="38"/>
        <v>13</v>
      </c>
      <c r="Y99" s="15">
        <f>P66</f>
        <v>6.95</v>
      </c>
      <c r="Z99" s="48">
        <f t="shared" si="39"/>
        <v>27.000000000000004</v>
      </c>
      <c r="AA99" s="77">
        <f>SUM(Table35155049[[#This Row],[Floor4]],Table35155049[[#This Row],[Vault6]])</f>
        <v>15.350000000000001</v>
      </c>
      <c r="AB99" s="48">
        <f t="shared" si="39"/>
        <v>26.999999999999996</v>
      </c>
    </row>
    <row r="100" spans="1:28" x14ac:dyDescent="0.25">
      <c r="A100" s="121"/>
      <c r="B100" s="132"/>
      <c r="C100" s="82"/>
      <c r="D100" s="82"/>
      <c r="E100" s="82"/>
      <c r="F100" s="96"/>
      <c r="G100" s="121"/>
      <c r="H100" s="132"/>
      <c r="I100" s="82"/>
      <c r="J100" s="82"/>
      <c r="K100" s="82"/>
      <c r="L100" s="96"/>
      <c r="U100" s="17" t="s">
        <v>815</v>
      </c>
      <c r="V100" s="131" t="s">
        <v>1137</v>
      </c>
      <c r="W100" s="15">
        <f t="shared" si="48"/>
        <v>7.95</v>
      </c>
      <c r="X100" s="48">
        <f t="shared" si="38"/>
        <v>20.999999999999996</v>
      </c>
      <c r="Y100" s="15">
        <f>P67</f>
        <v>7</v>
      </c>
      <c r="Z100" s="48">
        <f t="shared" si="39"/>
        <v>26</v>
      </c>
      <c r="AA100" s="77">
        <f>SUM(Table35155049[[#This Row],[Floor4]],Table35155049[[#This Row],[Vault6]])</f>
        <v>14.95</v>
      </c>
      <c r="AB100" s="48">
        <f t="shared" si="39"/>
        <v>34.999999999999993</v>
      </c>
    </row>
    <row r="101" spans="1:28" x14ac:dyDescent="0.25">
      <c r="A101" s="121"/>
      <c r="B101" s="132"/>
      <c r="C101" s="82"/>
      <c r="D101" s="82"/>
      <c r="E101" s="75"/>
      <c r="F101" s="96"/>
      <c r="G101" s="121"/>
      <c r="H101" s="132"/>
      <c r="I101" s="82"/>
      <c r="J101" s="82"/>
      <c r="K101" s="75"/>
      <c r="L101" s="96"/>
      <c r="U101" s="141" t="s">
        <v>85</v>
      </c>
      <c r="V101" s="131" t="s">
        <v>1145</v>
      </c>
      <c r="W101" s="18">
        <f>O45</f>
        <v>6.9</v>
      </c>
      <c r="X101" s="48">
        <f t="shared" si="38"/>
        <v>37.999999999999993</v>
      </c>
      <c r="Y101" s="18">
        <f>P45</f>
        <v>7.4</v>
      </c>
      <c r="Z101" s="48">
        <f t="shared" si="39"/>
        <v>18.000000000000004</v>
      </c>
      <c r="AA101" s="77">
        <f>SUM(Table35155049[[#This Row],[Floor4]],Table35155049[[#This Row],[Vault6]])</f>
        <v>14.3</v>
      </c>
      <c r="AB101" s="48">
        <f t="shared" si="39"/>
        <v>41</v>
      </c>
    </row>
    <row r="102" spans="1:28" x14ac:dyDescent="0.25">
      <c r="A102" s="1"/>
      <c r="B102" s="123"/>
      <c r="C102" s="71"/>
      <c r="D102" s="71"/>
      <c r="E102" s="124"/>
      <c r="F102" s="96"/>
      <c r="G102" s="1"/>
      <c r="H102" s="123"/>
      <c r="I102" s="71"/>
      <c r="J102" s="71"/>
      <c r="K102" s="124"/>
      <c r="L102" s="96"/>
      <c r="U102" s="248" t="s">
        <v>942</v>
      </c>
      <c r="V102" s="249" t="s">
        <v>951</v>
      </c>
      <c r="W102" s="242">
        <f>'[1]BEG 9&amp;U MX'!D11</f>
        <v>8.65</v>
      </c>
      <c r="X102" s="48">
        <f t="shared" si="38"/>
        <v>8</v>
      </c>
      <c r="Y102" s="242">
        <f>'[1]BEG 9&amp;U MX'!E11</f>
        <v>8.3000000000000007</v>
      </c>
      <c r="Z102" s="48">
        <f t="shared" si="39"/>
        <v>3</v>
      </c>
      <c r="AA102" s="77">
        <f>SUM(Table35155049[[#This Row],[Floor4]],Table35155049[[#This Row],[Vault6]])</f>
        <v>16.950000000000003</v>
      </c>
      <c r="AB102" s="48">
        <f t="shared" si="39"/>
        <v>3</v>
      </c>
    </row>
    <row r="103" spans="1:28" x14ac:dyDescent="0.25">
      <c r="A103" s="96"/>
      <c r="B103" s="142"/>
      <c r="C103" s="96"/>
      <c r="D103" s="96"/>
      <c r="E103" s="96"/>
      <c r="F103" s="96"/>
      <c r="G103" s="1"/>
      <c r="H103" s="142"/>
      <c r="I103" s="1"/>
      <c r="J103" s="1"/>
      <c r="K103" s="1"/>
      <c r="L103" s="96"/>
      <c r="U103" s="248" t="s">
        <v>942</v>
      </c>
      <c r="V103" s="249" t="s">
        <v>953</v>
      </c>
      <c r="W103" s="242">
        <f>'[1]BEG 9&amp;U MX'!D12</f>
        <v>9.1</v>
      </c>
      <c r="X103" s="48">
        <f t="shared" si="38"/>
        <v>1</v>
      </c>
      <c r="Y103" s="242">
        <f>'[1]BEG 9&amp;U MX'!E12</f>
        <v>7.7</v>
      </c>
      <c r="Z103" s="48">
        <f t="shared" si="39"/>
        <v>12</v>
      </c>
      <c r="AA103" s="77">
        <f>SUM(Table35155049[[#This Row],[Floor4]],Table35155049[[#This Row],[Vault6]])</f>
        <v>16.8</v>
      </c>
      <c r="AB103" s="48">
        <f t="shared" si="39"/>
        <v>5</v>
      </c>
    </row>
    <row r="104" spans="1:28" x14ac:dyDescent="0.25">
      <c r="A104" s="96"/>
      <c r="B104" s="110"/>
      <c r="C104" s="96"/>
      <c r="D104" s="96"/>
      <c r="E104" s="96"/>
      <c r="F104" s="96"/>
      <c r="G104" s="96"/>
      <c r="H104" s="110"/>
      <c r="I104" s="96"/>
      <c r="J104" s="96"/>
      <c r="K104" s="96"/>
      <c r="L104" s="96"/>
      <c r="U104" s="248" t="s">
        <v>942</v>
      </c>
      <c r="V104" s="251" t="s">
        <v>952</v>
      </c>
      <c r="W104" s="242">
        <f>'[1]BEG 9&amp;U MX'!D13</f>
        <v>9.0500000000000007</v>
      </c>
      <c r="X104" s="48">
        <f t="shared" si="38"/>
        <v>2</v>
      </c>
      <c r="Y104" s="242">
        <f>'[1]BEG 9&amp;U MX'!E13</f>
        <v>8.3000000000000007</v>
      </c>
      <c r="Z104" s="48">
        <f t="shared" si="39"/>
        <v>3</v>
      </c>
      <c r="AA104" s="77">
        <f>SUM(Table35155049[[#This Row],[Floor4]],Table35155049[[#This Row],[Vault6]])</f>
        <v>17.350000000000001</v>
      </c>
      <c r="AB104" s="48">
        <f t="shared" si="39"/>
        <v>1</v>
      </c>
    </row>
    <row r="105" spans="1:28" x14ac:dyDescent="0.25">
      <c r="U105" s="248" t="s">
        <v>75</v>
      </c>
      <c r="V105" s="249" t="s">
        <v>960</v>
      </c>
      <c r="W105" s="242">
        <f>'[1]BEG 9&amp;U MX'!O11</f>
        <v>8.3000000000000007</v>
      </c>
      <c r="X105" s="48">
        <f t="shared" si="38"/>
        <v>15</v>
      </c>
      <c r="Y105" s="242">
        <f>'[1]BEG 9&amp;U MX'!P11</f>
        <v>7.05</v>
      </c>
      <c r="Z105" s="48">
        <f t="shared" si="39"/>
        <v>25</v>
      </c>
      <c r="AA105" s="77">
        <f>SUM(Table35155049[[#This Row],[Floor4]],Table35155049[[#This Row],[Vault6]])</f>
        <v>15.350000000000001</v>
      </c>
      <c r="AB105" s="48">
        <f t="shared" si="39"/>
        <v>26.999999999999996</v>
      </c>
    </row>
    <row r="106" spans="1:28" x14ac:dyDescent="0.25">
      <c r="U106" s="248" t="s">
        <v>75</v>
      </c>
      <c r="V106" s="251" t="s">
        <v>961</v>
      </c>
      <c r="W106" s="242">
        <f>'[1]BEG 9&amp;U MX'!O12</f>
        <v>8.3000000000000007</v>
      </c>
      <c r="X106" s="48">
        <f t="shared" si="38"/>
        <v>15</v>
      </c>
      <c r="Y106" s="242">
        <f>'[1]BEG 9&amp;U MX'!P12</f>
        <v>7.4</v>
      </c>
      <c r="Z106" s="48">
        <f t="shared" si="39"/>
        <v>18.000000000000004</v>
      </c>
      <c r="AA106" s="77">
        <f>SUM(Table35155049[[#This Row],[Floor4]],Table35155049[[#This Row],[Vault6]])</f>
        <v>15.700000000000001</v>
      </c>
      <c r="AB106" s="48">
        <f t="shared" si="39"/>
        <v>21</v>
      </c>
    </row>
    <row r="110" spans="1:28" x14ac:dyDescent="0.25">
      <c r="G110" s="1"/>
      <c r="H110" s="1"/>
      <c r="I110" s="1"/>
      <c r="J110" s="1"/>
      <c r="K110" s="1"/>
      <c r="L110" s="1"/>
      <c r="M110" s="1"/>
      <c r="N110" s="1"/>
    </row>
    <row r="111" spans="1:28" x14ac:dyDescent="0.25">
      <c r="G111" s="1"/>
      <c r="H111" s="1"/>
      <c r="I111" s="1"/>
      <c r="J111" s="1"/>
      <c r="K111" s="1"/>
      <c r="L111" s="1"/>
      <c r="M111" s="1"/>
      <c r="N111" s="1"/>
    </row>
    <row r="112" spans="1:28" x14ac:dyDescent="0.25">
      <c r="G112" s="1"/>
      <c r="H112" s="1"/>
      <c r="I112" s="1"/>
      <c r="J112" s="1"/>
      <c r="K112" s="1"/>
      <c r="L112" s="1"/>
      <c r="M112" s="1"/>
      <c r="N112" s="1"/>
    </row>
    <row r="113" spans="1:14" customFormat="1" x14ac:dyDescent="0.25">
      <c r="G113" s="1"/>
      <c r="H113" s="1"/>
      <c r="I113" s="1"/>
      <c r="J113" s="1"/>
      <c r="K113" s="1"/>
      <c r="L113" s="1"/>
      <c r="M113" s="1"/>
      <c r="N113" s="1"/>
    </row>
    <row r="114" spans="1:14" customFormat="1" x14ac:dyDescent="0.25">
      <c r="A114" s="121"/>
      <c r="B114" s="122"/>
      <c r="C114" s="82"/>
      <c r="D114" s="82"/>
      <c r="E114" s="82"/>
      <c r="G114" s="121"/>
      <c r="H114" s="122"/>
      <c r="I114" s="82"/>
      <c r="J114" s="82"/>
      <c r="K114" s="82"/>
      <c r="L114" s="1"/>
      <c r="M114" s="1"/>
      <c r="N114" s="1"/>
    </row>
    <row r="115" spans="1:14" customFormat="1" x14ac:dyDescent="0.25">
      <c r="A115" s="269"/>
      <c r="B115" s="269"/>
      <c r="C115" s="269"/>
      <c r="D115" s="269"/>
      <c r="E115" s="269"/>
      <c r="G115" s="121"/>
      <c r="H115" s="122"/>
      <c r="I115" s="82"/>
      <c r="J115" s="82"/>
      <c r="K115" s="82"/>
      <c r="L115" s="1"/>
      <c r="M115" s="1"/>
      <c r="N115" s="1"/>
    </row>
    <row r="116" spans="1:14" customFormat="1" x14ac:dyDescent="0.25">
      <c r="A116" s="133"/>
      <c r="B116" s="133"/>
      <c r="C116" s="133"/>
      <c r="D116" s="133"/>
      <c r="E116" s="133"/>
      <c r="G116" s="121"/>
      <c r="H116" s="122"/>
      <c r="I116" s="82"/>
      <c r="J116" s="82"/>
      <c r="K116" s="75"/>
      <c r="L116" s="1"/>
      <c r="M116" s="1"/>
      <c r="N116" s="1"/>
    </row>
    <row r="117" spans="1:14" customFormat="1" x14ac:dyDescent="0.25">
      <c r="A117" s="121"/>
      <c r="B117" s="184"/>
      <c r="C117" s="82"/>
      <c r="D117" s="82"/>
      <c r="E117" s="82"/>
      <c r="G117" s="1"/>
      <c r="H117" s="123"/>
      <c r="I117" s="71"/>
      <c r="J117" s="71"/>
      <c r="K117" s="124"/>
      <c r="L117" s="1"/>
      <c r="M117" s="1"/>
      <c r="N117" s="1"/>
    </row>
    <row r="118" spans="1:14" customFormat="1" x14ac:dyDescent="0.25">
      <c r="A118" s="121"/>
      <c r="B118" s="132"/>
      <c r="C118" s="82"/>
      <c r="D118" s="82"/>
      <c r="E118" s="82"/>
    </row>
  </sheetData>
  <mergeCells count="3">
    <mergeCell ref="A1:AB1"/>
    <mergeCell ref="A2:AB2"/>
    <mergeCell ref="G4:I4"/>
  </mergeCells>
  <phoneticPr fontId="20" type="noConversion"/>
  <conditionalFormatting sqref="Z7:Z106">
    <cfRule type="cellIs" dxfId="806" priority="7" operator="equal">
      <formula>3</formula>
    </cfRule>
    <cfRule type="cellIs" dxfId="805" priority="8" operator="equal">
      <formula>2</formula>
    </cfRule>
    <cfRule type="cellIs" dxfId="804" priority="9" operator="equal">
      <formula>1</formula>
    </cfRule>
  </conditionalFormatting>
  <conditionalFormatting sqref="X7:X106">
    <cfRule type="cellIs" dxfId="803" priority="4" operator="equal">
      <formula>3</formula>
    </cfRule>
    <cfRule type="cellIs" dxfId="802" priority="5" operator="equal">
      <formula>2</formula>
    </cfRule>
    <cfRule type="cellIs" dxfId="801" priority="6" operator="equal">
      <formula>1</formula>
    </cfRule>
  </conditionalFormatting>
  <conditionalFormatting sqref="P73:P90">
    <cfRule type="cellIs" dxfId="800" priority="1" operator="equal">
      <formula>3</formula>
    </cfRule>
    <cfRule type="cellIs" dxfId="799" priority="2" operator="equal">
      <formula>2</formula>
    </cfRule>
    <cfRule type="cellIs" dxfId="798" priority="3" operator="equal">
      <formula>1</formula>
    </cfRule>
  </conditionalFormatting>
  <conditionalFormatting sqref="AB7:AB106">
    <cfRule type="cellIs" dxfId="797" priority="10" operator="equal">
      <formula>3</formula>
    </cfRule>
    <cfRule type="cellIs" dxfId="796" priority="11" operator="equal">
      <formula>2</formula>
    </cfRule>
    <cfRule type="cellIs" dxfId="795" priority="12"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5"/>
  <sheetViews>
    <sheetView topLeftCell="A2" zoomScale="90" zoomScaleNormal="90" zoomScalePageLayoutView="90" workbookViewId="0">
      <selection activeCell="AB7" sqref="AB7"/>
    </sheetView>
  </sheetViews>
  <sheetFormatPr defaultColWidth="8.875" defaultRowHeight="15.75" x14ac:dyDescent="0.25"/>
  <cols>
    <col min="1" max="1" width="4.875" customWidth="1"/>
    <col min="2" max="2" width="19.125" customWidth="1"/>
    <col min="3" max="4" width="7.5" bestFit="1" customWidth="1"/>
    <col min="5" max="5" width="7.375" bestFit="1" customWidth="1"/>
    <col min="6" max="6" width="0.5" customWidth="1"/>
    <col min="7" max="7" width="4.625" bestFit="1" customWidth="1"/>
    <col min="8" max="8" width="19.125" customWidth="1"/>
    <col min="9" max="10" width="7.5" bestFit="1" customWidth="1"/>
    <col min="11" max="11" width="7.375" bestFit="1" customWidth="1"/>
    <col min="12" max="12" width="0.5" customWidth="1"/>
    <col min="13" max="13" width="4.625" bestFit="1" customWidth="1"/>
    <col min="14" max="14" width="22.125" customWidth="1"/>
    <col min="15" max="15" width="9.125" customWidth="1"/>
    <col min="16" max="16" width="7.5" bestFit="1" customWidth="1"/>
    <col min="17" max="17" width="7.375" bestFit="1" customWidth="1"/>
    <col min="18" max="18" width="0.375" customWidth="1"/>
    <col min="19" max="19" width="0.5" customWidth="1"/>
    <col min="20" max="20" width="1.875" bestFit="1" customWidth="1"/>
    <col min="21" max="21" width="7.625" customWidth="1"/>
    <col min="22" max="22" width="23" bestFit="1" customWidth="1"/>
    <col min="23" max="23" width="8.625" customWidth="1"/>
    <col min="24" max="24" width="5.375" customWidth="1"/>
    <col min="25" max="25" width="7.5" customWidth="1"/>
    <col min="26" max="26" width="6.125" style="58" customWidth="1"/>
    <col min="27" max="27" width="8.625" style="39" customWidth="1"/>
    <col min="28" max="28" width="6" style="6" customWidth="1"/>
  </cols>
  <sheetData>
    <row r="1" spans="1:69"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169"/>
      <c r="AD1" s="169"/>
      <c r="AE1" s="169"/>
      <c r="AF1" s="169"/>
      <c r="AG1" s="169"/>
      <c r="AH1" s="169"/>
      <c r="AI1" s="169"/>
      <c r="AJ1" s="169"/>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40" customFormat="1" ht="21" customHeight="1" x14ac:dyDescent="0.3">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170"/>
      <c r="AD2" s="170"/>
      <c r="AE2" s="170"/>
      <c r="AF2" s="170"/>
      <c r="AG2" s="170"/>
      <c r="AH2" s="170"/>
      <c r="AI2" s="170"/>
      <c r="AJ2" s="3"/>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2"/>
      <c r="BQ2" s="2"/>
    </row>
    <row r="3" spans="1:69" ht="28.5" customHeight="1" x14ac:dyDescent="0.25">
      <c r="E3" s="4"/>
      <c r="F3" s="4"/>
      <c r="G3" s="4"/>
      <c r="H3" s="4"/>
      <c r="I3" s="4"/>
      <c r="J3" s="1"/>
      <c r="K3" s="1"/>
      <c r="L3" s="1"/>
      <c r="M3" s="1"/>
      <c r="N3" s="1"/>
      <c r="O3" s="1"/>
      <c r="P3" s="1"/>
      <c r="Q3" s="1"/>
      <c r="R3" s="1"/>
      <c r="S3" s="1"/>
      <c r="T3" s="1"/>
      <c r="U3" s="1"/>
      <c r="V3" s="1"/>
      <c r="W3" s="1"/>
      <c r="X3" s="1"/>
      <c r="Y3" s="1"/>
      <c r="Z3" s="56"/>
      <c r="AA3" s="36"/>
      <c r="AB3" s="38"/>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21" x14ac:dyDescent="0.35">
      <c r="E4" s="1"/>
      <c r="F4" s="1"/>
      <c r="G4" s="286" t="s">
        <v>1113</v>
      </c>
      <c r="H4" s="287"/>
      <c r="I4" s="288"/>
      <c r="M4" s="1"/>
      <c r="N4" s="1"/>
      <c r="O4" s="1"/>
      <c r="P4" s="1"/>
      <c r="Q4" s="1"/>
      <c r="R4" s="1"/>
      <c r="S4" s="1"/>
      <c r="T4" s="1"/>
      <c r="U4" s="1"/>
      <c r="V4" s="1"/>
      <c r="W4" s="1"/>
      <c r="X4" s="1"/>
      <c r="Y4" s="1"/>
      <c r="Z4" s="56"/>
      <c r="AA4" s="36"/>
      <c r="AB4" s="38"/>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6" spans="1:69" s="9" customFormat="1" x14ac:dyDescent="0.25">
      <c r="A6" s="172" t="s">
        <v>336</v>
      </c>
      <c r="B6" s="166"/>
      <c r="C6" s="166"/>
      <c r="D6" s="166"/>
      <c r="E6" s="167"/>
      <c r="G6" s="172" t="s">
        <v>243</v>
      </c>
      <c r="H6" s="166"/>
      <c r="I6" s="166"/>
      <c r="J6" s="166"/>
      <c r="K6" s="167"/>
      <c r="M6" s="175"/>
      <c r="N6" s="47" t="s">
        <v>13</v>
      </c>
      <c r="O6" s="51" t="s">
        <v>5</v>
      </c>
      <c r="P6" s="52" t="s">
        <v>11</v>
      </c>
      <c r="Q6" s="175"/>
      <c r="U6" s="42" t="s">
        <v>13</v>
      </c>
      <c r="V6" s="43" t="s">
        <v>2</v>
      </c>
      <c r="W6" s="44" t="s">
        <v>6</v>
      </c>
      <c r="X6" s="44" t="s">
        <v>15</v>
      </c>
      <c r="Y6" s="44" t="s">
        <v>7</v>
      </c>
      <c r="Z6" s="57" t="s">
        <v>16</v>
      </c>
      <c r="AA6" s="45" t="s">
        <v>5</v>
      </c>
      <c r="AB6" s="46" t="s">
        <v>17</v>
      </c>
    </row>
    <row r="7" spans="1:69" x14ac:dyDescent="0.25">
      <c r="A7" s="10" t="s">
        <v>1</v>
      </c>
      <c r="B7" s="10" t="s">
        <v>2</v>
      </c>
      <c r="C7" s="10" t="s">
        <v>3</v>
      </c>
      <c r="D7" s="10" t="s">
        <v>4</v>
      </c>
      <c r="E7" s="10" t="s">
        <v>5</v>
      </c>
      <c r="G7" s="10" t="s">
        <v>1</v>
      </c>
      <c r="H7" s="10" t="s">
        <v>2</v>
      </c>
      <c r="I7" s="10" t="s">
        <v>3</v>
      </c>
      <c r="J7" s="10" t="s">
        <v>4</v>
      </c>
      <c r="K7" s="10" t="s">
        <v>5</v>
      </c>
      <c r="M7" s="133"/>
      <c r="N7" s="53" t="s">
        <v>66</v>
      </c>
      <c r="O7" s="55">
        <v>73.099999999999994</v>
      </c>
      <c r="P7" s="48">
        <f>SUMPRODUCT((O$7:O$8&gt;O7)/COUNTIF(O$7:O$8,O$7:O$8&amp;""))+1</f>
        <v>1</v>
      </c>
      <c r="Q7" s="133"/>
      <c r="U7" s="41" t="s">
        <v>338</v>
      </c>
      <c r="V7" s="109" t="s">
        <v>46</v>
      </c>
      <c r="W7" s="14">
        <f t="shared" ref="W7" si="0">C8</f>
        <v>9.1</v>
      </c>
      <c r="X7" s="76">
        <f t="shared" ref="X7:X18" si="1">SUMPRODUCT((W$7:W$18&gt;W7)/COUNTIF(W$7:W$18,W$7:W$18&amp;""))+1</f>
        <v>6</v>
      </c>
      <c r="Y7" s="14">
        <f>D8</f>
        <v>9</v>
      </c>
      <c r="Z7" s="76">
        <f t="shared" ref="Z7:Z18" si="2">SUMPRODUCT((Y$7:Y$18&gt;Y7)/COUNTIF(Y$7:Y$18,Y$7:Y$18&amp;""))+1</f>
        <v>1</v>
      </c>
      <c r="AA7" s="37">
        <f>SUM(Table35121314244561[[#This Row],[Floor]],Table35121314244561[[#This Row],[Vault]])</f>
        <v>18.100000000000001</v>
      </c>
      <c r="AB7" s="76">
        <f t="shared" ref="AB7:AB18" si="3">SUMPRODUCT((AA$7:AA$18&gt;AA7)/COUNTIF(AA$7:AA$18,AA$7:AA$18&amp;""))+1</f>
        <v>3</v>
      </c>
    </row>
    <row r="8" spans="1:69" x14ac:dyDescent="0.25">
      <c r="A8" s="219">
        <v>655</v>
      </c>
      <c r="B8" s="109" t="s">
        <v>46</v>
      </c>
      <c r="C8" s="14">
        <v>9.1</v>
      </c>
      <c r="D8" s="14">
        <v>9</v>
      </c>
      <c r="E8" s="14">
        <f t="shared" ref="E8:E13" si="4">SUM(C8,D8)</f>
        <v>18.100000000000001</v>
      </c>
      <c r="G8" s="219">
        <v>661</v>
      </c>
      <c r="H8" s="109" t="s">
        <v>245</v>
      </c>
      <c r="I8" s="14">
        <v>7.3</v>
      </c>
      <c r="J8" s="14">
        <v>8.5</v>
      </c>
      <c r="K8" s="14">
        <f t="shared" ref="K8:K13" si="5">SUM(I8,J8)</f>
        <v>15.8</v>
      </c>
      <c r="M8" s="121"/>
      <c r="N8" s="53" t="s">
        <v>86</v>
      </c>
      <c r="O8" s="55">
        <f t="shared" ref="O8" si="6">K14</f>
        <v>65.600000000000009</v>
      </c>
      <c r="P8" s="48">
        <f>SUMPRODUCT((O$7:O$8&gt;O8)/COUNTIF(O$7:O$8,O$7:O$8&amp;""))+1</f>
        <v>2</v>
      </c>
      <c r="Q8" s="82"/>
      <c r="U8" s="41" t="s">
        <v>338</v>
      </c>
      <c r="V8" s="109" t="s">
        <v>48</v>
      </c>
      <c r="W8" s="14">
        <f>C9</f>
        <v>9.5</v>
      </c>
      <c r="X8" s="76">
        <f t="shared" si="1"/>
        <v>2</v>
      </c>
      <c r="Y8" s="14">
        <f>D9</f>
        <v>8.4</v>
      </c>
      <c r="Z8" s="76">
        <f t="shared" si="2"/>
        <v>5</v>
      </c>
      <c r="AA8" s="37">
        <f>SUM(Table35121314244561[[#This Row],[Floor]],Table35121314244561[[#This Row],[Vault]])</f>
        <v>17.899999999999999</v>
      </c>
      <c r="AB8" s="76">
        <f t="shared" si="3"/>
        <v>4</v>
      </c>
    </row>
    <row r="9" spans="1:69" x14ac:dyDescent="0.25">
      <c r="A9" s="219">
        <v>656</v>
      </c>
      <c r="B9" s="109" t="s">
        <v>48</v>
      </c>
      <c r="C9" s="14">
        <v>9.5</v>
      </c>
      <c r="D9" s="14">
        <v>8.4</v>
      </c>
      <c r="E9" s="14">
        <f t="shared" si="4"/>
        <v>17.899999999999999</v>
      </c>
      <c r="G9" s="219">
        <v>662</v>
      </c>
      <c r="H9" s="109" t="s">
        <v>241</v>
      </c>
      <c r="I9" s="14">
        <v>8.4</v>
      </c>
      <c r="J9" s="14">
        <v>7.6</v>
      </c>
      <c r="K9" s="14">
        <f t="shared" si="5"/>
        <v>16</v>
      </c>
      <c r="M9" s="121"/>
      <c r="Q9" s="82"/>
      <c r="U9" s="41" t="s">
        <v>338</v>
      </c>
      <c r="V9" s="109" t="s">
        <v>47</v>
      </c>
      <c r="W9" s="14">
        <f t="shared" ref="W9:W11" si="7">C10</f>
        <v>9.3000000000000007</v>
      </c>
      <c r="X9" s="76">
        <f t="shared" si="1"/>
        <v>4</v>
      </c>
      <c r="Y9" s="14">
        <f>D10</f>
        <v>8.3000000000000007</v>
      </c>
      <c r="Z9" s="76">
        <f t="shared" si="2"/>
        <v>6</v>
      </c>
      <c r="AA9" s="37">
        <f>SUM(Table35121314244561[[#This Row],[Floor]],Table35121314244561[[#This Row],[Vault]])</f>
        <v>17.600000000000001</v>
      </c>
      <c r="AB9" s="76">
        <f t="shared" si="3"/>
        <v>5</v>
      </c>
    </row>
    <row r="10" spans="1:69" x14ac:dyDescent="0.25">
      <c r="A10" s="219">
        <v>657</v>
      </c>
      <c r="B10" s="109" t="s">
        <v>47</v>
      </c>
      <c r="C10" s="14">
        <v>9.3000000000000007</v>
      </c>
      <c r="D10" s="14">
        <v>8.3000000000000007</v>
      </c>
      <c r="E10" s="14">
        <f t="shared" si="4"/>
        <v>17.600000000000001</v>
      </c>
      <c r="G10" s="219">
        <v>663</v>
      </c>
      <c r="H10" s="109" t="s">
        <v>240</v>
      </c>
      <c r="I10" s="14">
        <v>8.1999999999999993</v>
      </c>
      <c r="J10" s="14">
        <v>7.5</v>
      </c>
      <c r="K10" s="14">
        <f t="shared" si="5"/>
        <v>15.7</v>
      </c>
      <c r="M10" s="121"/>
      <c r="Q10" s="82"/>
      <c r="U10" s="41" t="s">
        <v>338</v>
      </c>
      <c r="V10" s="109" t="s">
        <v>55</v>
      </c>
      <c r="W10" s="14">
        <f t="shared" si="7"/>
        <v>9.6</v>
      </c>
      <c r="X10" s="76">
        <f t="shared" si="1"/>
        <v>1</v>
      </c>
      <c r="Y10" s="14">
        <f>D11</f>
        <v>9</v>
      </c>
      <c r="Z10" s="76">
        <f t="shared" si="2"/>
        <v>1</v>
      </c>
      <c r="AA10" s="37">
        <f>SUM(Table35121314244561[[#This Row],[Floor]],Table35121314244561[[#This Row],[Vault]])</f>
        <v>18.600000000000001</v>
      </c>
      <c r="AB10" s="76">
        <f t="shared" si="3"/>
        <v>1</v>
      </c>
    </row>
    <row r="11" spans="1:69" x14ac:dyDescent="0.25">
      <c r="A11" s="219">
        <v>658</v>
      </c>
      <c r="B11" s="109" t="s">
        <v>55</v>
      </c>
      <c r="C11" s="14">
        <v>9.6</v>
      </c>
      <c r="D11" s="14">
        <v>9</v>
      </c>
      <c r="E11" s="14">
        <f t="shared" si="4"/>
        <v>18.600000000000001</v>
      </c>
      <c r="G11" s="219">
        <v>664</v>
      </c>
      <c r="H11" s="109" t="s">
        <v>934</v>
      </c>
      <c r="I11" s="14">
        <v>9.3000000000000007</v>
      </c>
      <c r="J11" s="14">
        <v>8.8000000000000007</v>
      </c>
      <c r="K11" s="14">
        <f t="shared" si="5"/>
        <v>18.100000000000001</v>
      </c>
      <c r="M11" s="121"/>
      <c r="Q11" s="82"/>
      <c r="U11" s="41" t="s">
        <v>338</v>
      </c>
      <c r="V11" s="116" t="s">
        <v>52</v>
      </c>
      <c r="W11" s="14">
        <f t="shared" si="7"/>
        <v>9.4</v>
      </c>
      <c r="X11" s="76">
        <f t="shared" si="1"/>
        <v>3</v>
      </c>
      <c r="Y11" s="14">
        <f>D12</f>
        <v>8.9</v>
      </c>
      <c r="Z11" s="76">
        <f t="shared" si="2"/>
        <v>2</v>
      </c>
      <c r="AA11" s="37">
        <f>SUM(Table35121314244561[[#This Row],[Floor]],Table35121314244561[[#This Row],[Vault]])</f>
        <v>18.3</v>
      </c>
      <c r="AB11" s="76">
        <f t="shared" si="3"/>
        <v>2</v>
      </c>
    </row>
    <row r="12" spans="1:69" x14ac:dyDescent="0.25">
      <c r="A12" s="219">
        <v>659</v>
      </c>
      <c r="B12" s="116" t="s">
        <v>52</v>
      </c>
      <c r="C12" s="14">
        <v>9.4</v>
      </c>
      <c r="D12" s="14">
        <v>8.9</v>
      </c>
      <c r="E12" s="14">
        <f t="shared" si="4"/>
        <v>18.3</v>
      </c>
      <c r="G12" s="219">
        <v>665</v>
      </c>
      <c r="H12" s="114"/>
      <c r="I12" s="14">
        <v>0</v>
      </c>
      <c r="J12" s="14">
        <v>0</v>
      </c>
      <c r="K12" s="14">
        <f t="shared" si="5"/>
        <v>0</v>
      </c>
      <c r="M12" s="121"/>
      <c r="Q12" s="82"/>
      <c r="U12" s="41" t="s">
        <v>338</v>
      </c>
      <c r="V12" s="109" t="s">
        <v>245</v>
      </c>
      <c r="W12" s="14">
        <f>I8</f>
        <v>7.3</v>
      </c>
      <c r="X12" s="76">
        <f t="shared" si="1"/>
        <v>10</v>
      </c>
      <c r="Y12" s="14">
        <f>J8</f>
        <v>8.5</v>
      </c>
      <c r="Z12" s="76">
        <f t="shared" si="2"/>
        <v>4</v>
      </c>
      <c r="AA12" s="37">
        <f>SUM(Table35121314244561[[#This Row],[Floor]],Table35121314244561[[#This Row],[Vault]])</f>
        <v>15.8</v>
      </c>
      <c r="AB12" s="76">
        <f t="shared" si="3"/>
        <v>10</v>
      </c>
    </row>
    <row r="13" spans="1:69" ht="16.5" thickBot="1" x14ac:dyDescent="0.3">
      <c r="A13" s="219">
        <v>660</v>
      </c>
      <c r="B13" s="114"/>
      <c r="C13" s="14">
        <v>0</v>
      </c>
      <c r="D13" s="14">
        <v>0</v>
      </c>
      <c r="E13" s="18">
        <f t="shared" si="4"/>
        <v>0</v>
      </c>
      <c r="F13" s="9"/>
      <c r="G13" s="219">
        <v>666</v>
      </c>
      <c r="H13" s="114"/>
      <c r="I13" s="14">
        <v>0</v>
      </c>
      <c r="J13" s="14">
        <v>0</v>
      </c>
      <c r="K13" s="18">
        <f t="shared" si="5"/>
        <v>0</v>
      </c>
      <c r="L13" s="9"/>
      <c r="M13" s="121"/>
      <c r="Q13" s="75"/>
      <c r="U13" s="41" t="s">
        <v>238</v>
      </c>
      <c r="V13" s="109" t="s">
        <v>241</v>
      </c>
      <c r="W13" s="14">
        <f t="shared" ref="W13:W15" si="8">I9</f>
        <v>8.4</v>
      </c>
      <c r="X13" s="76">
        <f t="shared" si="1"/>
        <v>7</v>
      </c>
      <c r="Y13" s="14">
        <f>J9</f>
        <v>7.6</v>
      </c>
      <c r="Z13" s="76">
        <f t="shared" si="2"/>
        <v>9</v>
      </c>
      <c r="AA13" s="37">
        <f>SUM(Table35121314244561[[#This Row],[Floor]],Table35121314244561[[#This Row],[Vault]])</f>
        <v>16</v>
      </c>
      <c r="AB13" s="76">
        <f t="shared" si="3"/>
        <v>9</v>
      </c>
    </row>
    <row r="14" spans="1:69" ht="16.5" thickBot="1" x14ac:dyDescent="0.3">
      <c r="B14" s="33" t="s">
        <v>10</v>
      </c>
      <c r="C14" s="20">
        <f>SUM(C8:C13)-SMALL(C8:C13,1)-SMALL(C8:C13,2)</f>
        <v>37.799999999999997</v>
      </c>
      <c r="D14" s="20">
        <f>SUM(D8:D13)-SMALL(D8:D13,1)-SMALL(D8:D13,2)</f>
        <v>35.299999999999997</v>
      </c>
      <c r="E14" s="21">
        <f>SUM(C14:D14)</f>
        <v>73.099999999999994</v>
      </c>
      <c r="F14" s="9"/>
      <c r="H14" s="33" t="s">
        <v>10</v>
      </c>
      <c r="I14" s="20">
        <f>SUM(I8:I13)-SMALL(I8:I13,1)-SMALL(I8:I13,2)</f>
        <v>33.200000000000003</v>
      </c>
      <c r="J14" s="20">
        <f>SUM(J8:J13)-SMALL(J8:J13,1)-SMALL(J8:J13,2)</f>
        <v>32.400000000000006</v>
      </c>
      <c r="K14" s="21">
        <f>SUM(I14:J14)</f>
        <v>65.600000000000009</v>
      </c>
      <c r="L14" s="9"/>
      <c r="M14" s="1"/>
      <c r="Q14" s="124"/>
      <c r="U14" s="41" t="s">
        <v>238</v>
      </c>
      <c r="V14" s="109" t="s">
        <v>240</v>
      </c>
      <c r="W14" s="14">
        <f t="shared" si="8"/>
        <v>8.1999999999999993</v>
      </c>
      <c r="X14" s="76">
        <f t="shared" si="1"/>
        <v>8</v>
      </c>
      <c r="Y14" s="14">
        <f>J10</f>
        <v>7.5</v>
      </c>
      <c r="Z14" s="76">
        <f t="shared" si="2"/>
        <v>10</v>
      </c>
      <c r="AA14" s="37">
        <f>SUM(Table35121314244561[[#This Row],[Floor]],Table35121314244561[[#This Row],[Vault]])</f>
        <v>15.7</v>
      </c>
      <c r="AB14" s="76">
        <f t="shared" si="3"/>
        <v>11</v>
      </c>
    </row>
    <row r="15" spans="1:69" x14ac:dyDescent="0.25">
      <c r="B15" s="110" t="s">
        <v>107</v>
      </c>
      <c r="D15" s="33"/>
      <c r="E15" s="34"/>
      <c r="H15" s="110" t="s">
        <v>107</v>
      </c>
      <c r="J15" s="33"/>
      <c r="K15" s="34"/>
      <c r="M15" s="1"/>
      <c r="Q15" s="137"/>
      <c r="U15" s="41" t="s">
        <v>238</v>
      </c>
      <c r="V15" s="109" t="s">
        <v>934</v>
      </c>
      <c r="W15" s="14">
        <f t="shared" si="8"/>
        <v>9.3000000000000007</v>
      </c>
      <c r="X15" s="76">
        <f t="shared" si="1"/>
        <v>4</v>
      </c>
      <c r="Y15" s="14">
        <f>J11</f>
        <v>8.8000000000000007</v>
      </c>
      <c r="Z15" s="76">
        <f t="shared" si="2"/>
        <v>3</v>
      </c>
      <c r="AA15" s="37">
        <f>SUM(Table35121314244561[[#This Row],[Floor]],Table35121314244561[[#This Row],[Vault]])</f>
        <v>18.100000000000001</v>
      </c>
      <c r="AB15" s="76">
        <f t="shared" si="3"/>
        <v>3</v>
      </c>
    </row>
    <row r="16" spans="1:69" x14ac:dyDescent="0.25">
      <c r="Q16" s="49"/>
      <c r="R16" s="49"/>
      <c r="S16" s="49"/>
      <c r="T16" s="49"/>
      <c r="U16" s="240" t="s">
        <v>1156</v>
      </c>
      <c r="V16" s="255" t="s">
        <v>144</v>
      </c>
      <c r="W16" s="242">
        <f>'INT 15&amp;U MX'!D8</f>
        <v>8</v>
      </c>
      <c r="X16" s="76">
        <f t="shared" si="1"/>
        <v>9</v>
      </c>
      <c r="Y16" s="242">
        <f>'INT 15&amp;U MX'!E8</f>
        <v>8.1999999999999993</v>
      </c>
      <c r="Z16" s="76">
        <f t="shared" si="2"/>
        <v>7</v>
      </c>
      <c r="AA16" s="243">
        <f>SUM(Table35121314244561[[#This Row],[Floor]],Table35121314244561[[#This Row],[Vault]])</f>
        <v>16.2</v>
      </c>
      <c r="AB16" s="76">
        <f t="shared" si="3"/>
        <v>8</v>
      </c>
    </row>
    <row r="17" spans="1:28" x14ac:dyDescent="0.25">
      <c r="A17" s="175"/>
      <c r="B17" s="175"/>
      <c r="C17" s="175"/>
      <c r="D17" s="175"/>
      <c r="E17" s="175"/>
      <c r="F17" s="127"/>
      <c r="G17" s="175"/>
      <c r="H17" s="175"/>
      <c r="I17" s="175"/>
      <c r="J17" s="175"/>
      <c r="K17" s="175"/>
      <c r="U17" s="240" t="s">
        <v>1156</v>
      </c>
      <c r="V17" s="255" t="s">
        <v>30</v>
      </c>
      <c r="W17" s="242">
        <f>'INT 15&amp;U MX'!D9</f>
        <v>9.1999999999999993</v>
      </c>
      <c r="X17" s="76">
        <f t="shared" si="1"/>
        <v>5</v>
      </c>
      <c r="Y17" s="242">
        <f>'INT 15&amp;U MX'!E9</f>
        <v>8</v>
      </c>
      <c r="Z17" s="76">
        <f t="shared" si="2"/>
        <v>8</v>
      </c>
      <c r="AA17" s="243">
        <f>SUM(Table35121314244561[[#This Row],[Floor]],Table35121314244561[[#This Row],[Vault]])</f>
        <v>17.2</v>
      </c>
      <c r="AB17" s="76">
        <f t="shared" si="3"/>
        <v>7</v>
      </c>
    </row>
    <row r="18" spans="1:28" x14ac:dyDescent="0.25">
      <c r="A18" s="92"/>
      <c r="B18" s="92"/>
      <c r="C18" s="92"/>
      <c r="D18" s="92"/>
      <c r="E18" s="92"/>
      <c r="F18" s="127"/>
      <c r="G18" s="92"/>
      <c r="H18" s="92"/>
      <c r="I18" s="92"/>
      <c r="J18" s="92"/>
      <c r="K18" s="92"/>
      <c r="U18" s="247" t="s">
        <v>1156</v>
      </c>
      <c r="V18" s="256" t="s">
        <v>29</v>
      </c>
      <c r="W18" s="242">
        <f>'INT 15&amp;U MX'!D10</f>
        <v>9.1</v>
      </c>
      <c r="X18" s="76">
        <f t="shared" si="1"/>
        <v>6</v>
      </c>
      <c r="Y18" s="242">
        <f>'INT 15&amp;U MX'!E10</f>
        <v>8.3000000000000007</v>
      </c>
      <c r="Z18" s="76">
        <f t="shared" si="2"/>
        <v>6</v>
      </c>
      <c r="AA18" s="246">
        <f>SUM(Table35121314244561[[#This Row],[Floor]],Table35121314244561[[#This Row],[Vault]])</f>
        <v>17.399999999999999</v>
      </c>
      <c r="AB18" s="76">
        <f t="shared" si="3"/>
        <v>6</v>
      </c>
    </row>
    <row r="19" spans="1:28" x14ac:dyDescent="0.25">
      <c r="A19" s="95"/>
      <c r="B19" s="129"/>
      <c r="C19" s="75"/>
      <c r="D19" s="75"/>
      <c r="E19" s="75"/>
      <c r="F19" s="127"/>
      <c r="G19" s="95"/>
      <c r="H19" s="129"/>
      <c r="I19" s="75"/>
      <c r="J19" s="75"/>
      <c r="K19" s="75"/>
      <c r="Z19"/>
      <c r="AA19"/>
      <c r="AB19"/>
    </row>
    <row r="20" spans="1:28" x14ac:dyDescent="0.25">
      <c r="A20" s="127"/>
      <c r="B20" s="127"/>
      <c r="C20" s="127"/>
      <c r="D20" s="127"/>
      <c r="E20" s="127"/>
      <c r="F20" s="127"/>
      <c r="G20" s="127"/>
      <c r="H20" s="127"/>
      <c r="I20" s="127"/>
      <c r="J20" s="127"/>
      <c r="K20" s="127"/>
    </row>
    <row r="21" spans="1:28" x14ac:dyDescent="0.25">
      <c r="A21" s="175"/>
      <c r="B21" s="175"/>
      <c r="C21" s="175"/>
      <c r="D21" s="175"/>
      <c r="E21" s="175"/>
      <c r="F21" s="127"/>
      <c r="G21" s="127"/>
      <c r="H21" s="127"/>
      <c r="I21" s="127"/>
      <c r="J21" s="127"/>
      <c r="K21" s="127"/>
    </row>
    <row r="22" spans="1:28" x14ac:dyDescent="0.25">
      <c r="A22" s="92"/>
      <c r="B22" s="92"/>
      <c r="C22" s="92"/>
      <c r="D22" s="92"/>
      <c r="E22" s="92"/>
    </row>
    <row r="23" spans="1:28" x14ac:dyDescent="0.25">
      <c r="A23" s="186"/>
      <c r="B23" s="129"/>
      <c r="C23" s="75"/>
      <c r="D23" s="75"/>
      <c r="E23" s="75"/>
      <c r="Z23"/>
      <c r="AA23"/>
      <c r="AB23"/>
    </row>
    <row r="24" spans="1:28" x14ac:dyDescent="0.25">
      <c r="Z24"/>
      <c r="AA24"/>
      <c r="AB24"/>
    </row>
    <row r="25" spans="1:28" x14ac:dyDescent="0.25">
      <c r="Z25"/>
      <c r="AA25"/>
      <c r="AB25"/>
    </row>
  </sheetData>
  <mergeCells count="3">
    <mergeCell ref="A1:AB1"/>
    <mergeCell ref="A2:AB2"/>
    <mergeCell ref="G4:I4"/>
  </mergeCells>
  <phoneticPr fontId="20" type="noConversion"/>
  <conditionalFormatting sqref="AB7:AB18 Z7:Z18">
    <cfRule type="cellIs" dxfId="380" priority="31" operator="equal">
      <formula>3</formula>
    </cfRule>
    <cfRule type="cellIs" dxfId="379" priority="32" operator="equal">
      <formula>2</formula>
    </cfRule>
    <cfRule type="cellIs" dxfId="378" priority="33" operator="equal">
      <formula>1</formula>
    </cfRule>
  </conditionalFormatting>
  <conditionalFormatting sqref="P7:P8">
    <cfRule type="cellIs" dxfId="377" priority="28" operator="equal">
      <formula>3</formula>
    </cfRule>
    <cfRule type="cellIs" dxfId="376" priority="29" operator="equal">
      <formula>2</formula>
    </cfRule>
    <cfRule type="cellIs" dxfId="375" priority="30" operator="equal">
      <formula>1</formula>
    </cfRule>
  </conditionalFormatting>
  <conditionalFormatting sqref="X7:X17">
    <cfRule type="cellIs" dxfId="374" priority="4" operator="equal">
      <formula>3</formula>
    </cfRule>
    <cfRule type="cellIs" dxfId="373" priority="5" operator="equal">
      <formula>2</formula>
    </cfRule>
    <cfRule type="cellIs" dxfId="372" priority="6" operator="equal">
      <formula>1</formula>
    </cfRule>
  </conditionalFormatting>
  <conditionalFormatting sqref="X18">
    <cfRule type="cellIs" dxfId="371" priority="1" operator="equal">
      <formula>3</formula>
    </cfRule>
    <cfRule type="cellIs" dxfId="370" priority="2" operator="equal">
      <formula>2</formula>
    </cfRule>
    <cfRule type="cellIs" dxfId="369" priority="3"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133"/>
  <sheetViews>
    <sheetView topLeftCell="A26" zoomScale="90" zoomScaleNormal="90" zoomScalePageLayoutView="90" workbookViewId="0">
      <selection activeCell="AB31" sqref="AB31"/>
    </sheetView>
  </sheetViews>
  <sheetFormatPr defaultColWidth="8.875" defaultRowHeight="15.75" x14ac:dyDescent="0.25"/>
  <cols>
    <col min="1" max="1" width="4.875" customWidth="1"/>
    <col min="2" max="2" width="19.125" customWidth="1"/>
    <col min="3" max="4" width="7.5" bestFit="1" customWidth="1"/>
    <col min="5" max="5" width="7.375" bestFit="1" customWidth="1"/>
    <col min="6" max="6" width="0.5" customWidth="1"/>
    <col min="7" max="7" width="4.625" bestFit="1" customWidth="1"/>
    <col min="8" max="8" width="22" customWidth="1"/>
    <col min="9" max="10" width="7.5" bestFit="1" customWidth="1"/>
    <col min="11" max="11" width="7.375" bestFit="1" customWidth="1"/>
    <col min="12" max="12" width="0.5" customWidth="1"/>
    <col min="13" max="13" width="4.625" bestFit="1" customWidth="1"/>
    <col min="14" max="14" width="22" customWidth="1"/>
    <col min="15" max="15" width="8.625" customWidth="1"/>
    <col min="16" max="16" width="9.625" customWidth="1"/>
    <col min="17" max="17" width="7.375" bestFit="1" customWidth="1"/>
    <col min="18" max="18" width="0.375" customWidth="1"/>
    <col min="19" max="19" width="0.5" customWidth="1"/>
    <col min="20" max="20" width="1.875" bestFit="1" customWidth="1"/>
    <col min="21" max="21" width="8" customWidth="1"/>
    <col min="22" max="22" width="20.875" bestFit="1" customWidth="1"/>
    <col min="23" max="23" width="6.375" customWidth="1"/>
    <col min="24" max="24" width="5" style="61" customWidth="1"/>
    <col min="25" max="25" width="9.375" customWidth="1"/>
    <col min="26" max="26" width="4.5" style="65" customWidth="1"/>
    <col min="27" max="27" width="9.375" style="47" customWidth="1"/>
    <col min="28" max="28" width="5.5" style="68" customWidth="1"/>
  </cols>
  <sheetData>
    <row r="1" spans="1:61"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1" s="40"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2"/>
      <c r="BI2" s="2"/>
    </row>
    <row r="3" spans="1:61" ht="23.25" x14ac:dyDescent="0.25">
      <c r="E3" s="4"/>
      <c r="F3" s="4"/>
      <c r="G3" s="4"/>
      <c r="H3" s="4"/>
      <c r="I3" s="4"/>
      <c r="J3" s="1"/>
      <c r="K3" s="1"/>
      <c r="L3" s="1"/>
      <c r="M3" s="1"/>
      <c r="N3" s="1"/>
      <c r="O3" s="1"/>
      <c r="P3" s="1"/>
      <c r="Q3" s="1"/>
      <c r="R3" s="1"/>
      <c r="S3" s="1"/>
      <c r="T3" s="1"/>
      <c r="U3" s="1"/>
      <c r="V3" s="1"/>
      <c r="W3" s="1"/>
      <c r="X3" s="59"/>
      <c r="Y3" s="1"/>
      <c r="Z3" s="63"/>
      <c r="AA3" s="66"/>
      <c r="AB3" s="67"/>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21" x14ac:dyDescent="0.35">
      <c r="E4" s="1"/>
      <c r="F4" s="1"/>
      <c r="G4" s="289" t="s">
        <v>1114</v>
      </c>
      <c r="H4" s="290"/>
      <c r="I4" s="291"/>
      <c r="M4" s="1"/>
      <c r="N4" s="1"/>
      <c r="O4" s="1"/>
      <c r="P4" s="1"/>
      <c r="Q4" s="1"/>
      <c r="R4" s="1"/>
      <c r="S4" s="1"/>
      <c r="T4" s="1"/>
      <c r="U4" s="1"/>
      <c r="V4" s="1"/>
      <c r="W4" s="1"/>
      <c r="X4" s="59"/>
      <c r="Y4" s="1"/>
      <c r="Z4" s="63"/>
      <c r="AA4" s="66"/>
      <c r="AB4" s="67"/>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6" spans="1:61" s="9" customFormat="1" x14ac:dyDescent="0.25">
      <c r="A6" s="172" t="s">
        <v>463</v>
      </c>
      <c r="B6" s="160"/>
      <c r="C6" s="160"/>
      <c r="D6" s="160"/>
      <c r="E6" s="161"/>
      <c r="G6" s="172" t="s">
        <v>366</v>
      </c>
      <c r="H6" s="160"/>
      <c r="I6" s="160"/>
      <c r="J6" s="160"/>
      <c r="K6" s="161"/>
      <c r="M6" s="172" t="s">
        <v>556</v>
      </c>
      <c r="N6" s="160"/>
      <c r="O6" s="160"/>
      <c r="P6" s="160"/>
      <c r="Q6" s="161"/>
      <c r="U6" s="44" t="s">
        <v>67</v>
      </c>
      <c r="V6" s="44" t="s">
        <v>68</v>
      </c>
      <c r="W6" s="44" t="s">
        <v>69</v>
      </c>
      <c r="X6" s="60" t="s">
        <v>70</v>
      </c>
      <c r="Y6" s="44" t="s">
        <v>71</v>
      </c>
      <c r="Z6" s="64" t="s">
        <v>72</v>
      </c>
      <c r="AA6" s="44" t="s">
        <v>73</v>
      </c>
      <c r="AB6" s="60" t="s">
        <v>74</v>
      </c>
    </row>
    <row r="7" spans="1:61" x14ac:dyDescent="0.25">
      <c r="A7" s="10" t="s">
        <v>1</v>
      </c>
      <c r="B7" s="10" t="s">
        <v>2</v>
      </c>
      <c r="C7" s="10" t="s">
        <v>3</v>
      </c>
      <c r="D7" s="10" t="s">
        <v>4</v>
      </c>
      <c r="E7" s="10" t="s">
        <v>5</v>
      </c>
      <c r="G7" s="10" t="s">
        <v>1</v>
      </c>
      <c r="H7" s="10" t="s">
        <v>2</v>
      </c>
      <c r="I7" s="10" t="s">
        <v>3</v>
      </c>
      <c r="J7" s="10" t="s">
        <v>4</v>
      </c>
      <c r="K7" s="10" t="s">
        <v>5</v>
      </c>
      <c r="M7" s="10" t="s">
        <v>1</v>
      </c>
      <c r="N7" s="10" t="s">
        <v>2</v>
      </c>
      <c r="O7" s="10" t="s">
        <v>3</v>
      </c>
      <c r="P7" s="10" t="s">
        <v>4</v>
      </c>
      <c r="Q7" s="10" t="s">
        <v>5</v>
      </c>
      <c r="U7" s="17" t="s">
        <v>128</v>
      </c>
      <c r="V7" s="109" t="s">
        <v>137</v>
      </c>
      <c r="W7" s="15">
        <f t="shared" ref="W7:W12" si="0">C8</f>
        <v>8</v>
      </c>
      <c r="X7" s="48">
        <f>SUMPRODUCT((W$7:W$48&gt;W7)/COUNTIF(W$7:W$48,W$7:W$48&amp;""))+1</f>
        <v>16</v>
      </c>
      <c r="Y7" s="15">
        <f t="shared" ref="Y7:Y12" si="1">D8</f>
        <v>8</v>
      </c>
      <c r="Z7" s="48">
        <f>SUMPRODUCT((Y$7:Y$48&gt;Y7)/COUNTIF(Y$7:Y$48,Y$7:Y$48&amp;""))+1</f>
        <v>8</v>
      </c>
      <c r="AA7" s="77">
        <f>SUM(Table35155053539[[#This Row],[Floor4]],Table35155053539[[#This Row],[Vault6]])</f>
        <v>16</v>
      </c>
      <c r="AB7" s="48">
        <f>SUMPRODUCT((AA$7:AA$48&gt;AA7)/COUNTIF(AA$7:AA$48,AA$7:AA$48&amp;""))+1</f>
        <v>17.000000000000004</v>
      </c>
    </row>
    <row r="8" spans="1:61" x14ac:dyDescent="0.25">
      <c r="A8" s="219">
        <v>670</v>
      </c>
      <c r="B8" s="109" t="s">
        <v>137</v>
      </c>
      <c r="C8" s="14">
        <v>8</v>
      </c>
      <c r="D8" s="14">
        <v>8</v>
      </c>
      <c r="E8" s="14">
        <f t="shared" ref="E8:E13" si="2">SUM(C8,D8)</f>
        <v>16</v>
      </c>
      <c r="G8" s="219">
        <v>676</v>
      </c>
      <c r="H8" s="109" t="s">
        <v>513</v>
      </c>
      <c r="I8" s="14">
        <v>7.9</v>
      </c>
      <c r="J8" s="14">
        <v>7.5</v>
      </c>
      <c r="K8" s="14">
        <f t="shared" ref="K8:K13" si="3">SUM(I8,J8)</f>
        <v>15.4</v>
      </c>
      <c r="M8" s="223">
        <v>682</v>
      </c>
      <c r="N8" s="109" t="s">
        <v>192</v>
      </c>
      <c r="O8" s="14">
        <v>9.1</v>
      </c>
      <c r="P8" s="14">
        <v>8.6</v>
      </c>
      <c r="Q8" s="14">
        <f t="shared" ref="Q8:Q13" si="4">SUM(O8,P8)</f>
        <v>17.7</v>
      </c>
      <c r="U8" s="17" t="s">
        <v>128</v>
      </c>
      <c r="V8" s="109" t="s">
        <v>135</v>
      </c>
      <c r="W8" s="15">
        <f t="shared" si="0"/>
        <v>9.4</v>
      </c>
      <c r="X8" s="76">
        <f t="shared" ref="X8" si="5">SUMPRODUCT((W$7:W$48&gt;W8)/COUNTIF(W$7:W$48,W$7:W$48&amp;""))+1</f>
        <v>4</v>
      </c>
      <c r="Y8" s="15">
        <f t="shared" si="1"/>
        <v>7.7</v>
      </c>
      <c r="Z8" s="76">
        <f t="shared" ref="Z8:AB48" si="6">SUMPRODUCT((Y$7:Y$48&gt;Y8)/COUNTIF(Y$7:Y$48,Y$7:Y$48&amp;""))+1</f>
        <v>10.999999999999998</v>
      </c>
      <c r="AA8" s="77">
        <f>SUM(Table35155053539[[#This Row],[Floor4]],Table35155053539[[#This Row],[Vault6]])</f>
        <v>17.100000000000001</v>
      </c>
      <c r="AB8" s="76">
        <f t="shared" si="6"/>
        <v>7.9999999999999991</v>
      </c>
    </row>
    <row r="9" spans="1:61" x14ac:dyDescent="0.25">
      <c r="A9" s="219">
        <v>671</v>
      </c>
      <c r="B9" s="109" t="s">
        <v>135</v>
      </c>
      <c r="C9" s="14">
        <v>9.4</v>
      </c>
      <c r="D9" s="14">
        <v>7.7</v>
      </c>
      <c r="E9" s="14">
        <f t="shared" si="2"/>
        <v>17.100000000000001</v>
      </c>
      <c r="G9" s="219">
        <v>677</v>
      </c>
      <c r="H9" s="109" t="s">
        <v>514</v>
      </c>
      <c r="I9" s="14">
        <v>8.8000000000000007</v>
      </c>
      <c r="J9" s="14">
        <v>7.4</v>
      </c>
      <c r="K9" s="14">
        <f t="shared" si="3"/>
        <v>16.200000000000003</v>
      </c>
      <c r="M9" s="223">
        <v>683</v>
      </c>
      <c r="N9" s="109" t="s">
        <v>65</v>
      </c>
      <c r="O9" s="14">
        <v>9.1999999999999993</v>
      </c>
      <c r="P9" s="14">
        <v>8</v>
      </c>
      <c r="Q9" s="14">
        <f t="shared" si="4"/>
        <v>17.2</v>
      </c>
      <c r="U9" s="17" t="s">
        <v>128</v>
      </c>
      <c r="V9" s="109" t="s">
        <v>139</v>
      </c>
      <c r="W9" s="15">
        <f t="shared" si="0"/>
        <v>9.1999999999999993</v>
      </c>
      <c r="X9" s="76">
        <f t="shared" ref="X9" si="7">SUMPRODUCT((W$7:W$48&gt;W9)/COUNTIF(W$7:W$48,W$7:W$48&amp;""))+1</f>
        <v>6</v>
      </c>
      <c r="Y9" s="15">
        <f t="shared" si="1"/>
        <v>8.5</v>
      </c>
      <c r="Z9" s="76">
        <f t="shared" si="6"/>
        <v>3</v>
      </c>
      <c r="AA9" s="77">
        <f>SUM(Table35155053539[[#This Row],[Floor4]],Table35155053539[[#This Row],[Vault6]])</f>
        <v>17.7</v>
      </c>
      <c r="AB9" s="76">
        <f t="shared" si="6"/>
        <v>3</v>
      </c>
    </row>
    <row r="10" spans="1:61" x14ac:dyDescent="0.25">
      <c r="A10" s="219">
        <v>672</v>
      </c>
      <c r="B10" s="109" t="s">
        <v>139</v>
      </c>
      <c r="C10" s="14">
        <v>9.1999999999999993</v>
      </c>
      <c r="D10" s="14">
        <v>8.5</v>
      </c>
      <c r="E10" s="14">
        <f t="shared" si="2"/>
        <v>17.7</v>
      </c>
      <c r="G10" s="219">
        <v>678</v>
      </c>
      <c r="H10" s="109" t="s">
        <v>372</v>
      </c>
      <c r="I10" s="14">
        <v>9.3000000000000007</v>
      </c>
      <c r="J10" s="14">
        <v>7.7</v>
      </c>
      <c r="K10" s="14">
        <f t="shared" si="3"/>
        <v>17</v>
      </c>
      <c r="M10" s="223">
        <v>684</v>
      </c>
      <c r="N10" s="109" t="s">
        <v>195</v>
      </c>
      <c r="O10" s="14">
        <v>9.5</v>
      </c>
      <c r="P10" s="14">
        <v>8.5</v>
      </c>
      <c r="Q10" s="14">
        <f t="shared" si="4"/>
        <v>18</v>
      </c>
      <c r="U10" s="17" t="s">
        <v>128</v>
      </c>
      <c r="V10" s="109" t="s">
        <v>136</v>
      </c>
      <c r="W10" s="15">
        <f t="shared" si="0"/>
        <v>8.3000000000000007</v>
      </c>
      <c r="X10" s="76">
        <f t="shared" ref="X10" si="8">SUMPRODUCT((W$7:W$48&gt;W10)/COUNTIF(W$7:W$48,W$7:W$48&amp;""))+1</f>
        <v>14</v>
      </c>
      <c r="Y10" s="15">
        <f t="shared" si="1"/>
        <v>7.5</v>
      </c>
      <c r="Z10" s="76">
        <f t="shared" si="6"/>
        <v>12.999999999999996</v>
      </c>
      <c r="AA10" s="77">
        <f>SUM(Table35155053539[[#This Row],[Floor4]],Table35155053539[[#This Row],[Vault6]])</f>
        <v>15.8</v>
      </c>
      <c r="AB10" s="76">
        <f t="shared" si="6"/>
        <v>18</v>
      </c>
    </row>
    <row r="11" spans="1:61" x14ac:dyDescent="0.25">
      <c r="A11" s="219">
        <v>673</v>
      </c>
      <c r="B11" s="109" t="s">
        <v>136</v>
      </c>
      <c r="C11" s="14">
        <v>8.3000000000000007</v>
      </c>
      <c r="D11" s="14">
        <v>7.5</v>
      </c>
      <c r="E11" s="14">
        <f t="shared" si="2"/>
        <v>15.8</v>
      </c>
      <c r="G11" s="219">
        <v>679</v>
      </c>
      <c r="H11" s="109" t="s">
        <v>374</v>
      </c>
      <c r="I11" s="14">
        <v>8.6</v>
      </c>
      <c r="J11" s="14">
        <v>7.7</v>
      </c>
      <c r="K11" s="14">
        <f t="shared" si="3"/>
        <v>16.3</v>
      </c>
      <c r="M11" s="223">
        <v>685</v>
      </c>
      <c r="N11" s="109" t="s">
        <v>559</v>
      </c>
      <c r="O11" s="14">
        <v>8.5</v>
      </c>
      <c r="P11" s="14">
        <v>8</v>
      </c>
      <c r="Q11" s="14">
        <f t="shared" si="4"/>
        <v>16.5</v>
      </c>
      <c r="U11" s="17" t="s">
        <v>128</v>
      </c>
      <c r="V11" s="116" t="s">
        <v>138</v>
      </c>
      <c r="W11" s="15">
        <f t="shared" si="0"/>
        <v>0</v>
      </c>
      <c r="X11" s="76">
        <f t="shared" ref="X11" si="9">SUMPRODUCT((W$7:W$48&gt;W11)/COUNTIF(W$7:W$48,W$7:W$48&amp;""))+1</f>
        <v>19</v>
      </c>
      <c r="Y11" s="15">
        <f t="shared" si="1"/>
        <v>0</v>
      </c>
      <c r="Z11" s="76">
        <f t="shared" si="6"/>
        <v>14.999999999999998</v>
      </c>
      <c r="AA11" s="77">
        <f>SUM(Table35155053539[[#This Row],[Floor4]],Table35155053539[[#This Row],[Vault6]])</f>
        <v>0</v>
      </c>
      <c r="AB11" s="76">
        <f t="shared" si="6"/>
        <v>20.999999999999993</v>
      </c>
    </row>
    <row r="12" spans="1:61" x14ac:dyDescent="0.25">
      <c r="A12" s="219">
        <v>674</v>
      </c>
      <c r="B12" s="116" t="s">
        <v>138</v>
      </c>
      <c r="C12" s="14">
        <v>0</v>
      </c>
      <c r="D12" s="14">
        <v>0</v>
      </c>
      <c r="E12" s="14">
        <f t="shared" si="2"/>
        <v>0</v>
      </c>
      <c r="G12" s="219">
        <v>680</v>
      </c>
      <c r="H12" s="109" t="s">
        <v>373</v>
      </c>
      <c r="I12" s="14">
        <v>8.6999999999999993</v>
      </c>
      <c r="J12" s="14">
        <v>7.5</v>
      </c>
      <c r="K12" s="14">
        <f t="shared" si="3"/>
        <v>16.2</v>
      </c>
      <c r="M12" s="223">
        <v>686</v>
      </c>
      <c r="N12" s="113"/>
      <c r="O12" s="14">
        <v>0</v>
      </c>
      <c r="P12" s="14">
        <v>0</v>
      </c>
      <c r="Q12" s="14">
        <f t="shared" si="4"/>
        <v>0</v>
      </c>
      <c r="U12" s="17" t="s">
        <v>128</v>
      </c>
      <c r="V12" s="116" t="s">
        <v>134</v>
      </c>
      <c r="W12" s="15">
        <f t="shared" si="0"/>
        <v>9.1999999999999993</v>
      </c>
      <c r="X12" s="76">
        <f t="shared" ref="X12" si="10">SUMPRODUCT((W$7:W$48&gt;W12)/COUNTIF(W$7:W$48,W$7:W$48&amp;""))+1</f>
        <v>6</v>
      </c>
      <c r="Y12" s="15">
        <f t="shared" si="1"/>
        <v>7.7</v>
      </c>
      <c r="Z12" s="76">
        <f t="shared" si="6"/>
        <v>10.999999999999998</v>
      </c>
      <c r="AA12" s="77">
        <f>SUM(Table35155053539[[#This Row],[Floor4]],Table35155053539[[#This Row],[Vault6]])</f>
        <v>16.899999999999999</v>
      </c>
      <c r="AB12" s="76">
        <f t="shared" si="6"/>
        <v>10</v>
      </c>
    </row>
    <row r="13" spans="1:61" ht="16.5" thickBot="1" x14ac:dyDescent="0.3">
      <c r="A13" s="219">
        <v>675</v>
      </c>
      <c r="B13" s="116" t="s">
        <v>134</v>
      </c>
      <c r="C13" s="14">
        <v>9.1999999999999993</v>
      </c>
      <c r="D13" s="14">
        <v>7.7</v>
      </c>
      <c r="E13" s="18">
        <f t="shared" si="2"/>
        <v>16.899999999999999</v>
      </c>
      <c r="F13" s="9"/>
      <c r="G13" s="219">
        <v>681</v>
      </c>
      <c r="H13" s="113"/>
      <c r="I13" s="14">
        <v>0</v>
      </c>
      <c r="J13" s="14">
        <v>0</v>
      </c>
      <c r="K13" s="18">
        <f t="shared" si="3"/>
        <v>0</v>
      </c>
      <c r="L13" s="9"/>
      <c r="M13" s="223">
        <v>687</v>
      </c>
      <c r="N13" s="113"/>
      <c r="O13" s="14">
        <v>0</v>
      </c>
      <c r="P13" s="14">
        <v>0</v>
      </c>
      <c r="Q13" s="18">
        <f t="shared" si="4"/>
        <v>0</v>
      </c>
      <c r="R13" s="9"/>
      <c r="U13" s="17" t="s">
        <v>368</v>
      </c>
      <c r="V13" s="109" t="s">
        <v>513</v>
      </c>
      <c r="W13" s="15">
        <f>I8</f>
        <v>7.9</v>
      </c>
      <c r="X13" s="76">
        <f t="shared" ref="X13" si="11">SUMPRODUCT((W$7:W$48&gt;W13)/COUNTIF(W$7:W$48,W$7:W$48&amp;""))+1</f>
        <v>17</v>
      </c>
      <c r="Y13" s="15">
        <f>J8</f>
        <v>7.5</v>
      </c>
      <c r="Z13" s="76">
        <f t="shared" si="6"/>
        <v>12.999999999999996</v>
      </c>
      <c r="AA13" s="77">
        <f>SUM(Table35155053539[[#This Row],[Floor4]],Table35155053539[[#This Row],[Vault6]])</f>
        <v>15.4</v>
      </c>
      <c r="AB13" s="76">
        <f t="shared" si="6"/>
        <v>19.999999999999996</v>
      </c>
    </row>
    <row r="14" spans="1:61" ht="16.5" thickBot="1" x14ac:dyDescent="0.3">
      <c r="B14" s="33" t="s">
        <v>10</v>
      </c>
      <c r="C14" s="20">
        <f>SUM(C8:C13)-SMALL(C8:C13,1)-SMALL(C8:C13,2)</f>
        <v>36.099999999999994</v>
      </c>
      <c r="D14" s="20">
        <f>SUM(D8:D13)-SMALL(D8:D13,1)-SMALL(D8:D13,2)</f>
        <v>31.9</v>
      </c>
      <c r="E14" s="21">
        <f>SUM(C14:D14)</f>
        <v>68</v>
      </c>
      <c r="F14" s="9"/>
      <c r="H14" s="33" t="s">
        <v>10</v>
      </c>
      <c r="I14" s="20">
        <f>SUM(I8:I13)-SMALL(I8:I13,1)-SMALL(I8:I13,2)</f>
        <v>35.4</v>
      </c>
      <c r="J14" s="20">
        <f>SUM(J8:J13)-SMALL(J8:J13,1)-SMALL(J8:J13,2)</f>
        <v>30.4</v>
      </c>
      <c r="K14" s="21">
        <f>SUM(I14:J14)</f>
        <v>65.8</v>
      </c>
      <c r="L14" s="9"/>
      <c r="N14" s="33" t="s">
        <v>10</v>
      </c>
      <c r="O14" s="20">
        <f>SUM(O8:O13)-SMALL(O8:O13,1)-SMALL(O8:O13,2)</f>
        <v>36.299999999999997</v>
      </c>
      <c r="P14" s="20">
        <f>SUM(P8:P13)-SMALL(P8:P13,1)-SMALL(P8:P13,2)</f>
        <v>33.1</v>
      </c>
      <c r="Q14" s="21">
        <f>SUM(O14:P14)</f>
        <v>69.400000000000006</v>
      </c>
      <c r="R14" s="9"/>
      <c r="U14" s="17" t="s">
        <v>368</v>
      </c>
      <c r="V14" s="109" t="s">
        <v>514</v>
      </c>
      <c r="W14" s="15">
        <f t="shared" ref="W14:W17" si="12">I9</f>
        <v>8.8000000000000007</v>
      </c>
      <c r="X14" s="76">
        <f t="shared" ref="X14" si="13">SUMPRODUCT((W$7:W$48&gt;W14)/COUNTIF(W$7:W$48,W$7:W$48&amp;""))+1</f>
        <v>9.9999999999999982</v>
      </c>
      <c r="Y14" s="15">
        <f>J9</f>
        <v>7.4</v>
      </c>
      <c r="Z14" s="76">
        <f t="shared" si="6"/>
        <v>13.999999999999996</v>
      </c>
      <c r="AA14" s="77">
        <f>SUM(Table35155053539[[#This Row],[Floor4]],Table35155053539[[#This Row],[Vault6]])</f>
        <v>16.200000000000003</v>
      </c>
      <c r="AB14" s="76">
        <f t="shared" si="6"/>
        <v>16.000000000000004</v>
      </c>
    </row>
    <row r="15" spans="1:61" x14ac:dyDescent="0.25">
      <c r="B15" s="110" t="s">
        <v>107</v>
      </c>
      <c r="D15" s="33"/>
      <c r="E15" s="34"/>
      <c r="H15" s="110" t="s">
        <v>107</v>
      </c>
      <c r="J15" s="33"/>
      <c r="K15" s="34"/>
      <c r="N15" s="110" t="s">
        <v>107</v>
      </c>
      <c r="P15" s="33"/>
      <c r="Q15" s="34"/>
      <c r="U15" s="17" t="s">
        <v>368</v>
      </c>
      <c r="V15" s="109" t="s">
        <v>372</v>
      </c>
      <c r="W15" s="15">
        <f t="shared" si="12"/>
        <v>9.3000000000000007</v>
      </c>
      <c r="X15" s="76">
        <f t="shared" ref="X15" si="14">SUMPRODUCT((W$7:W$48&gt;W15)/COUNTIF(W$7:W$48,W$7:W$48&amp;""))+1</f>
        <v>5</v>
      </c>
      <c r="Y15" s="15">
        <f>J10</f>
        <v>7.7</v>
      </c>
      <c r="Z15" s="76">
        <f t="shared" si="6"/>
        <v>10.999999999999998</v>
      </c>
      <c r="AA15" s="77">
        <f>SUM(Table35155053539[[#This Row],[Floor4]],Table35155053539[[#This Row],[Vault6]])</f>
        <v>17</v>
      </c>
      <c r="AB15" s="76">
        <f t="shared" si="6"/>
        <v>9</v>
      </c>
    </row>
    <row r="16" spans="1:61" x14ac:dyDescent="0.25">
      <c r="U16" s="17" t="s">
        <v>368</v>
      </c>
      <c r="V16" s="109" t="s">
        <v>374</v>
      </c>
      <c r="W16" s="15">
        <f t="shared" si="12"/>
        <v>8.6</v>
      </c>
      <c r="X16" s="76">
        <f t="shared" ref="X16" si="15">SUMPRODUCT((W$7:W$48&gt;W16)/COUNTIF(W$7:W$48,W$7:W$48&amp;""))+1</f>
        <v>12</v>
      </c>
      <c r="Y16" s="15">
        <f>J11</f>
        <v>7.7</v>
      </c>
      <c r="Z16" s="76">
        <f t="shared" si="6"/>
        <v>10.999999999999998</v>
      </c>
      <c r="AA16" s="77">
        <f>SUM(Table35155053539[[#This Row],[Floor4]],Table35155053539[[#This Row],[Vault6]])</f>
        <v>16.3</v>
      </c>
      <c r="AB16" s="76">
        <f t="shared" si="6"/>
        <v>15.000000000000002</v>
      </c>
    </row>
    <row r="17" spans="1:28" x14ac:dyDescent="0.25">
      <c r="A17" s="172" t="s">
        <v>80</v>
      </c>
      <c r="B17" s="160"/>
      <c r="C17" s="160"/>
      <c r="D17" s="160"/>
      <c r="E17" s="161"/>
      <c r="F17" s="9"/>
      <c r="G17" s="172" t="s">
        <v>617</v>
      </c>
      <c r="H17" s="160"/>
      <c r="I17" s="160"/>
      <c r="J17" s="160"/>
      <c r="K17" s="161"/>
      <c r="L17" s="9"/>
      <c r="M17" s="172" t="s">
        <v>789</v>
      </c>
      <c r="N17" s="160"/>
      <c r="O17" s="160"/>
      <c r="P17" s="160"/>
      <c r="Q17" s="161"/>
      <c r="U17" s="17" t="s">
        <v>368</v>
      </c>
      <c r="V17" s="109" t="s">
        <v>373</v>
      </c>
      <c r="W17" s="15">
        <f t="shared" si="12"/>
        <v>8.6999999999999993</v>
      </c>
      <c r="X17" s="76">
        <f t="shared" ref="X17" si="16">SUMPRODUCT((W$7:W$48&gt;W17)/COUNTIF(W$7:W$48,W$7:W$48&amp;""))+1</f>
        <v>11</v>
      </c>
      <c r="Y17" s="15">
        <f>J12</f>
        <v>7.5</v>
      </c>
      <c r="Z17" s="76">
        <f t="shared" si="6"/>
        <v>12.999999999999996</v>
      </c>
      <c r="AA17" s="77">
        <f>SUM(Table35155053539[[#This Row],[Floor4]],Table35155053539[[#This Row],[Vault6]])</f>
        <v>16.2</v>
      </c>
      <c r="AB17" s="76">
        <f t="shared" si="6"/>
        <v>16.000000000000004</v>
      </c>
    </row>
    <row r="18" spans="1:28" x14ac:dyDescent="0.25">
      <c r="A18" s="10" t="s">
        <v>1</v>
      </c>
      <c r="B18" s="10" t="s">
        <v>2</v>
      </c>
      <c r="C18" s="10" t="s">
        <v>3</v>
      </c>
      <c r="D18" s="10" t="s">
        <v>4</v>
      </c>
      <c r="E18" s="10" t="s">
        <v>5</v>
      </c>
      <c r="G18" s="10" t="s">
        <v>1</v>
      </c>
      <c r="H18" s="10" t="s">
        <v>2</v>
      </c>
      <c r="I18" s="10" t="s">
        <v>3</v>
      </c>
      <c r="J18" s="10" t="s">
        <v>4</v>
      </c>
      <c r="K18" s="10" t="s">
        <v>5</v>
      </c>
      <c r="M18" s="10" t="s">
        <v>1</v>
      </c>
      <c r="N18" s="10" t="s">
        <v>2</v>
      </c>
      <c r="O18" s="10" t="s">
        <v>3</v>
      </c>
      <c r="P18" s="10" t="s">
        <v>4</v>
      </c>
      <c r="Q18" s="10" t="s">
        <v>5</v>
      </c>
      <c r="U18" s="17" t="s">
        <v>182</v>
      </c>
      <c r="V18" s="109" t="s">
        <v>192</v>
      </c>
      <c r="W18" s="15">
        <f>O8</f>
        <v>9.1</v>
      </c>
      <c r="X18" s="76">
        <f t="shared" ref="X18" si="17">SUMPRODUCT((W$7:W$48&gt;W18)/COUNTIF(W$7:W$48,W$7:W$48&amp;""))+1</f>
        <v>7</v>
      </c>
      <c r="Y18" s="15">
        <f>P8</f>
        <v>8.6</v>
      </c>
      <c r="Z18" s="76">
        <f t="shared" si="6"/>
        <v>2</v>
      </c>
      <c r="AA18" s="77">
        <f>SUM(Table35155053539[[#This Row],[Floor4]],Table35155053539[[#This Row],[Vault6]])</f>
        <v>17.7</v>
      </c>
      <c r="AB18" s="76">
        <f t="shared" si="6"/>
        <v>3</v>
      </c>
    </row>
    <row r="19" spans="1:28" x14ac:dyDescent="0.25">
      <c r="A19" s="219">
        <v>688</v>
      </c>
      <c r="B19" s="109" t="s">
        <v>575</v>
      </c>
      <c r="C19" s="14">
        <v>0</v>
      </c>
      <c r="D19" s="14">
        <v>0</v>
      </c>
      <c r="E19" s="14">
        <f t="shared" ref="E19:E24" si="18">SUM(C19,D19)</f>
        <v>0</v>
      </c>
      <c r="G19" s="219">
        <v>694</v>
      </c>
      <c r="H19" s="109" t="s">
        <v>259</v>
      </c>
      <c r="I19" s="14">
        <v>8.1999999999999993</v>
      </c>
      <c r="J19" s="14">
        <v>8.9</v>
      </c>
      <c r="K19" s="14">
        <f t="shared" ref="K19:K24" si="19">SUM(I19,J19)</f>
        <v>17.100000000000001</v>
      </c>
      <c r="M19" s="219">
        <v>700</v>
      </c>
      <c r="N19" s="109" t="s">
        <v>356</v>
      </c>
      <c r="O19" s="14">
        <v>9.1</v>
      </c>
      <c r="P19" s="14">
        <v>8</v>
      </c>
      <c r="Q19" s="14">
        <f t="shared" ref="Q19:Q24" si="20">SUM(O19,P19)</f>
        <v>17.100000000000001</v>
      </c>
      <c r="U19" s="17" t="s">
        <v>182</v>
      </c>
      <c r="V19" s="109" t="s">
        <v>65</v>
      </c>
      <c r="W19" s="15">
        <f t="shared" ref="W19:W21" si="21">O9</f>
        <v>9.1999999999999993</v>
      </c>
      <c r="X19" s="76">
        <f t="shared" ref="X19" si="22">SUMPRODUCT((W$7:W$48&gt;W19)/COUNTIF(W$7:W$48,W$7:W$48&amp;""))+1</f>
        <v>6</v>
      </c>
      <c r="Y19" s="15">
        <f>P9</f>
        <v>8</v>
      </c>
      <c r="Z19" s="76">
        <f t="shared" si="6"/>
        <v>8</v>
      </c>
      <c r="AA19" s="77">
        <f>SUM(Table35155053539[[#This Row],[Floor4]],Table35155053539[[#This Row],[Vault6]])</f>
        <v>17.2</v>
      </c>
      <c r="AB19" s="76">
        <f t="shared" si="6"/>
        <v>7</v>
      </c>
    </row>
    <row r="20" spans="1:28" x14ac:dyDescent="0.25">
      <c r="A20" s="219">
        <v>689</v>
      </c>
      <c r="B20" s="109" t="s">
        <v>148</v>
      </c>
      <c r="C20" s="14">
        <v>9.3000000000000007</v>
      </c>
      <c r="D20" s="14">
        <v>7.9</v>
      </c>
      <c r="E20" s="14">
        <f t="shared" si="18"/>
        <v>17.200000000000003</v>
      </c>
      <c r="G20" s="219">
        <v>695</v>
      </c>
      <c r="H20" s="109" t="s">
        <v>274</v>
      </c>
      <c r="I20" s="14">
        <v>9.3000000000000007</v>
      </c>
      <c r="J20" s="14">
        <v>8.4</v>
      </c>
      <c r="K20" s="14">
        <f t="shared" si="19"/>
        <v>17.700000000000003</v>
      </c>
      <c r="M20" s="219">
        <v>701</v>
      </c>
      <c r="N20" s="109" t="s">
        <v>59</v>
      </c>
      <c r="O20" s="14">
        <v>10.199999999999999</v>
      </c>
      <c r="P20" s="14">
        <v>8.3000000000000007</v>
      </c>
      <c r="Q20" s="14">
        <f t="shared" si="20"/>
        <v>18.5</v>
      </c>
      <c r="U20" s="17" t="s">
        <v>182</v>
      </c>
      <c r="V20" s="109" t="s">
        <v>195</v>
      </c>
      <c r="W20" s="15">
        <f t="shared" si="21"/>
        <v>9.5</v>
      </c>
      <c r="X20" s="76">
        <f t="shared" ref="X20" si="23">SUMPRODUCT((W$7:W$48&gt;W20)/COUNTIF(W$7:W$48,W$7:W$48&amp;""))+1</f>
        <v>3</v>
      </c>
      <c r="Y20" s="15">
        <f>P10</f>
        <v>8.5</v>
      </c>
      <c r="Z20" s="76">
        <f t="shared" si="6"/>
        <v>3</v>
      </c>
      <c r="AA20" s="77">
        <f>SUM(Table35155053539[[#This Row],[Floor4]],Table35155053539[[#This Row],[Vault6]])</f>
        <v>18</v>
      </c>
      <c r="AB20" s="76">
        <f t="shared" si="6"/>
        <v>2</v>
      </c>
    </row>
    <row r="21" spans="1:28" x14ac:dyDescent="0.25">
      <c r="A21" s="219">
        <v>690</v>
      </c>
      <c r="B21" s="109" t="s">
        <v>149</v>
      </c>
      <c r="C21" s="14">
        <v>9.5</v>
      </c>
      <c r="D21" s="14">
        <v>8.1</v>
      </c>
      <c r="E21" s="14">
        <f t="shared" si="18"/>
        <v>17.600000000000001</v>
      </c>
      <c r="G21" s="219">
        <v>696</v>
      </c>
      <c r="H21" s="109" t="s">
        <v>99</v>
      </c>
      <c r="I21" s="14">
        <v>9.1</v>
      </c>
      <c r="J21" s="14">
        <v>7.9</v>
      </c>
      <c r="K21" s="14">
        <f t="shared" si="19"/>
        <v>17</v>
      </c>
      <c r="M21" s="219">
        <v>702</v>
      </c>
      <c r="N21" s="109" t="s">
        <v>56</v>
      </c>
      <c r="O21" s="14">
        <v>9</v>
      </c>
      <c r="P21" s="14">
        <v>8.1</v>
      </c>
      <c r="Q21" s="14">
        <f t="shared" si="20"/>
        <v>17.100000000000001</v>
      </c>
      <c r="U21" s="17" t="s">
        <v>182</v>
      </c>
      <c r="V21" s="109" t="s">
        <v>559</v>
      </c>
      <c r="W21" s="15">
        <f t="shared" si="21"/>
        <v>8.5</v>
      </c>
      <c r="X21" s="76">
        <f t="shared" ref="X21" si="24">SUMPRODUCT((W$7:W$48&gt;W21)/COUNTIF(W$7:W$48,W$7:W$48&amp;""))+1</f>
        <v>13</v>
      </c>
      <c r="Y21" s="15">
        <f>P11</f>
        <v>8</v>
      </c>
      <c r="Z21" s="76">
        <f t="shared" si="6"/>
        <v>8</v>
      </c>
      <c r="AA21" s="77">
        <f>SUM(Table35155053539[[#This Row],[Floor4]],Table35155053539[[#This Row],[Vault6]])</f>
        <v>16.5</v>
      </c>
      <c r="AB21" s="76">
        <f t="shared" si="6"/>
        <v>14.000000000000002</v>
      </c>
    </row>
    <row r="22" spans="1:28" x14ac:dyDescent="0.25">
      <c r="A22" s="219">
        <v>691</v>
      </c>
      <c r="B22" s="109" t="s">
        <v>147</v>
      </c>
      <c r="C22" s="14">
        <v>7.2</v>
      </c>
      <c r="D22" s="14">
        <v>8.4</v>
      </c>
      <c r="E22" s="14">
        <f t="shared" si="18"/>
        <v>15.600000000000001</v>
      </c>
      <c r="G22" s="219">
        <v>697</v>
      </c>
      <c r="H22" s="109" t="s">
        <v>100</v>
      </c>
      <c r="I22" s="14">
        <v>9.3000000000000007</v>
      </c>
      <c r="J22" s="14">
        <v>8.4</v>
      </c>
      <c r="K22" s="14">
        <f t="shared" si="19"/>
        <v>17.700000000000003</v>
      </c>
      <c r="M22" s="219">
        <v>703</v>
      </c>
      <c r="N22" s="109" t="s">
        <v>50</v>
      </c>
      <c r="O22" s="14">
        <v>9.9</v>
      </c>
      <c r="P22" s="14">
        <v>8.1</v>
      </c>
      <c r="Q22" s="14">
        <f t="shared" si="20"/>
        <v>18</v>
      </c>
      <c r="U22" s="17" t="s">
        <v>151</v>
      </c>
      <c r="V22" s="109" t="s">
        <v>575</v>
      </c>
      <c r="W22" s="15">
        <f>C19</f>
        <v>0</v>
      </c>
      <c r="X22" s="76">
        <f t="shared" ref="X22" si="25">SUMPRODUCT((W$7:W$48&gt;W22)/COUNTIF(W$7:W$48,W$7:W$48&amp;""))+1</f>
        <v>19</v>
      </c>
      <c r="Y22" s="15">
        <f t="shared" ref="Y22:Y27" si="26">D19</f>
        <v>0</v>
      </c>
      <c r="Z22" s="76">
        <f t="shared" si="6"/>
        <v>14.999999999999998</v>
      </c>
      <c r="AA22" s="77">
        <f>SUM(Table35155053539[[#This Row],[Floor4]],Table35155053539[[#This Row],[Vault6]])</f>
        <v>0</v>
      </c>
      <c r="AB22" s="76">
        <f t="shared" si="6"/>
        <v>20.999999999999993</v>
      </c>
    </row>
    <row r="23" spans="1:28" x14ac:dyDescent="0.25">
      <c r="A23" s="219">
        <v>692</v>
      </c>
      <c r="B23" s="109" t="s">
        <v>31</v>
      </c>
      <c r="C23" s="14">
        <v>9.4</v>
      </c>
      <c r="D23" s="14">
        <v>8.1</v>
      </c>
      <c r="E23" s="14">
        <f t="shared" si="18"/>
        <v>17.5</v>
      </c>
      <c r="G23" s="219">
        <v>698</v>
      </c>
      <c r="H23" s="113"/>
      <c r="I23" s="14">
        <v>0</v>
      </c>
      <c r="J23" s="14">
        <v>0</v>
      </c>
      <c r="K23" s="14">
        <f t="shared" si="19"/>
        <v>0</v>
      </c>
      <c r="M23" s="219">
        <v>704</v>
      </c>
      <c r="N23" s="109" t="s">
        <v>346</v>
      </c>
      <c r="O23" s="14">
        <v>8.9</v>
      </c>
      <c r="P23" s="14">
        <v>7.7</v>
      </c>
      <c r="Q23" s="14">
        <f t="shared" si="20"/>
        <v>16.600000000000001</v>
      </c>
      <c r="U23" s="17" t="s">
        <v>151</v>
      </c>
      <c r="V23" s="109" t="s">
        <v>148</v>
      </c>
      <c r="W23" s="15">
        <f t="shared" ref="W23:W27" si="27">C20</f>
        <v>9.3000000000000007</v>
      </c>
      <c r="X23" s="76">
        <f t="shared" ref="X23" si="28">SUMPRODUCT((W$7:W$48&gt;W23)/COUNTIF(W$7:W$48,W$7:W$48&amp;""))+1</f>
        <v>5</v>
      </c>
      <c r="Y23" s="15">
        <f t="shared" si="26"/>
        <v>7.9</v>
      </c>
      <c r="Z23" s="76">
        <f t="shared" si="6"/>
        <v>9</v>
      </c>
      <c r="AA23" s="77">
        <f>SUM(Table35155053539[[#This Row],[Floor4]],Table35155053539[[#This Row],[Vault6]])</f>
        <v>17.200000000000003</v>
      </c>
      <c r="AB23" s="76">
        <f t="shared" si="6"/>
        <v>7</v>
      </c>
    </row>
    <row r="24" spans="1:28" ht="16.5" thickBot="1" x14ac:dyDescent="0.3">
      <c r="A24" s="219">
        <v>693</v>
      </c>
      <c r="B24" s="109" t="s">
        <v>576</v>
      </c>
      <c r="C24" s="14">
        <v>9.1</v>
      </c>
      <c r="D24" s="14">
        <v>7.8</v>
      </c>
      <c r="E24" s="18">
        <f t="shared" si="18"/>
        <v>16.899999999999999</v>
      </c>
      <c r="F24" s="9"/>
      <c r="G24" s="219">
        <v>699</v>
      </c>
      <c r="H24" s="113"/>
      <c r="I24" s="14">
        <v>0</v>
      </c>
      <c r="J24" s="14">
        <v>0</v>
      </c>
      <c r="K24" s="18">
        <f t="shared" si="19"/>
        <v>0</v>
      </c>
      <c r="L24" s="9"/>
      <c r="M24" s="219">
        <v>705</v>
      </c>
      <c r="N24" s="113"/>
      <c r="O24" s="14">
        <v>0</v>
      </c>
      <c r="P24" s="14">
        <v>0</v>
      </c>
      <c r="Q24" s="18">
        <f t="shared" si="20"/>
        <v>0</v>
      </c>
      <c r="R24" s="9"/>
      <c r="U24" s="17" t="s">
        <v>151</v>
      </c>
      <c r="V24" s="109" t="s">
        <v>149</v>
      </c>
      <c r="W24" s="15">
        <f t="shared" si="27"/>
        <v>9.5</v>
      </c>
      <c r="X24" s="76">
        <f t="shared" ref="X24" si="29">SUMPRODUCT((W$7:W$48&gt;W24)/COUNTIF(W$7:W$48,W$7:W$48&amp;""))+1</f>
        <v>3</v>
      </c>
      <c r="Y24" s="15">
        <f t="shared" si="26"/>
        <v>8.1</v>
      </c>
      <c r="Z24" s="76">
        <f t="shared" si="6"/>
        <v>7</v>
      </c>
      <c r="AA24" s="77">
        <f>SUM(Table35155053539[[#This Row],[Floor4]],Table35155053539[[#This Row],[Vault6]])</f>
        <v>17.600000000000001</v>
      </c>
      <c r="AB24" s="76">
        <f t="shared" si="6"/>
        <v>4</v>
      </c>
    </row>
    <row r="25" spans="1:28" ht="16.5" thickBot="1" x14ac:dyDescent="0.3">
      <c r="B25" s="33" t="s">
        <v>10</v>
      </c>
      <c r="C25" s="20">
        <f>SUM(C19:C24)-SMALL(C19:C24,1)-SMALL(C19:C24,2)</f>
        <v>37.299999999999997</v>
      </c>
      <c r="D25" s="20">
        <f>SUM(D19:D24)-SMALL(D19:D24,1)-SMALL(D19:D24,2)</f>
        <v>32.5</v>
      </c>
      <c r="E25" s="21">
        <f>SUM(C25:D25)</f>
        <v>69.8</v>
      </c>
      <c r="F25" s="9"/>
      <c r="H25" s="33" t="s">
        <v>10</v>
      </c>
      <c r="I25" s="20">
        <f>SUM(I19:I24)-SMALL(I19:I24,1)-SMALL(I19:I24,2)</f>
        <v>35.900000000000006</v>
      </c>
      <c r="J25" s="20">
        <f>SUM(J19:J24)-SMALL(J19:J24,1)-SMALL(J19:J24,2)</f>
        <v>33.6</v>
      </c>
      <c r="K25" s="21">
        <f>SUM(I25:J25)</f>
        <v>69.5</v>
      </c>
      <c r="L25" s="9"/>
      <c r="N25" s="33" t="s">
        <v>10</v>
      </c>
      <c r="O25" s="20">
        <f>SUM(O19:O24)-SMALL(O19:O24,1)-SMALL(O19:O24,2)</f>
        <v>38.199999999999996</v>
      </c>
      <c r="P25" s="20">
        <f>SUM(P19:P24)-SMALL(P19:P24,1)-SMALL(P19:P24,2)</f>
        <v>32.5</v>
      </c>
      <c r="Q25" s="21">
        <f>SUM(O25:P25)</f>
        <v>70.699999999999989</v>
      </c>
      <c r="R25" s="9"/>
      <c r="U25" s="17" t="s">
        <v>151</v>
      </c>
      <c r="V25" s="109" t="s">
        <v>147</v>
      </c>
      <c r="W25" s="15">
        <f t="shared" si="27"/>
        <v>7.2</v>
      </c>
      <c r="X25" s="76">
        <f t="shared" ref="X25" si="30">SUMPRODUCT((W$7:W$48&gt;W25)/COUNTIF(W$7:W$48,W$7:W$48&amp;""))+1</f>
        <v>18.000000000000004</v>
      </c>
      <c r="Y25" s="15">
        <f t="shared" si="26"/>
        <v>8.4</v>
      </c>
      <c r="Z25" s="76">
        <f t="shared" si="6"/>
        <v>4</v>
      </c>
      <c r="AA25" s="77">
        <f>SUM(Table35155053539[[#This Row],[Floor4]],Table35155053539[[#This Row],[Vault6]])</f>
        <v>15.600000000000001</v>
      </c>
      <c r="AB25" s="76">
        <f t="shared" si="6"/>
        <v>18.999999999999996</v>
      </c>
    </row>
    <row r="26" spans="1:28" x14ac:dyDescent="0.25">
      <c r="B26" s="110" t="s">
        <v>107</v>
      </c>
      <c r="D26" s="33"/>
      <c r="E26" s="34"/>
      <c r="H26" s="110" t="s">
        <v>107</v>
      </c>
      <c r="J26" s="33"/>
      <c r="K26" s="34"/>
      <c r="N26" s="110" t="s">
        <v>107</v>
      </c>
      <c r="P26" s="33"/>
      <c r="Q26" s="34"/>
      <c r="U26" s="17" t="s">
        <v>151</v>
      </c>
      <c r="V26" s="109" t="s">
        <v>31</v>
      </c>
      <c r="W26" s="15">
        <f t="shared" si="27"/>
        <v>9.4</v>
      </c>
      <c r="X26" s="76">
        <f t="shared" ref="X26" si="31">SUMPRODUCT((W$7:W$48&gt;W26)/COUNTIF(W$7:W$48,W$7:W$48&amp;""))+1</f>
        <v>4</v>
      </c>
      <c r="Y26" s="15">
        <f t="shared" si="26"/>
        <v>8.1</v>
      </c>
      <c r="Z26" s="76">
        <f t="shared" si="6"/>
        <v>7</v>
      </c>
      <c r="AA26" s="77">
        <f>SUM(Table35155053539[[#This Row],[Floor4]],Table35155053539[[#This Row],[Vault6]])</f>
        <v>17.5</v>
      </c>
      <c r="AB26" s="76">
        <f t="shared" si="6"/>
        <v>5</v>
      </c>
    </row>
    <row r="27" spans="1:28" x14ac:dyDescent="0.25">
      <c r="U27" s="17" t="s">
        <v>151</v>
      </c>
      <c r="V27" s="109" t="s">
        <v>576</v>
      </c>
      <c r="W27" s="15">
        <f t="shared" si="27"/>
        <v>9.1</v>
      </c>
      <c r="X27" s="76">
        <f t="shared" ref="X27" si="32">SUMPRODUCT((W$7:W$48&gt;W27)/COUNTIF(W$7:W$48,W$7:W$48&amp;""))+1</f>
        <v>7</v>
      </c>
      <c r="Y27" s="15">
        <f t="shared" si="26"/>
        <v>7.8</v>
      </c>
      <c r="Z27" s="76">
        <f t="shared" si="6"/>
        <v>9.9999999999999982</v>
      </c>
      <c r="AA27" s="77">
        <f>SUM(Table35155053539[[#This Row],[Floor4]],Table35155053539[[#This Row],[Vault6]])</f>
        <v>16.899999999999999</v>
      </c>
      <c r="AB27" s="76">
        <f t="shared" si="6"/>
        <v>10</v>
      </c>
    </row>
    <row r="28" spans="1:28" x14ac:dyDescent="0.25">
      <c r="A28" s="172" t="s">
        <v>351</v>
      </c>
      <c r="B28" s="160"/>
      <c r="C28" s="160"/>
      <c r="D28" s="160"/>
      <c r="E28" s="161"/>
      <c r="F28" s="9"/>
      <c r="G28" s="172" t="s">
        <v>1063</v>
      </c>
      <c r="H28" s="160"/>
      <c r="I28" s="160"/>
      <c r="J28" s="160"/>
      <c r="K28" s="161"/>
      <c r="L28" s="9"/>
      <c r="M28" s="175"/>
      <c r="N28" s="47" t="s">
        <v>13</v>
      </c>
      <c r="O28" s="51" t="s">
        <v>5</v>
      </c>
      <c r="P28" s="52" t="s">
        <v>11</v>
      </c>
      <c r="Q28" s="175"/>
      <c r="U28" s="17" t="s">
        <v>257</v>
      </c>
      <c r="V28" s="109" t="s">
        <v>259</v>
      </c>
      <c r="W28" s="15">
        <f>I19</f>
        <v>8.1999999999999993</v>
      </c>
      <c r="X28" s="76">
        <f t="shared" ref="X28" si="33">SUMPRODUCT((W$7:W$48&gt;W28)/COUNTIF(W$7:W$48,W$7:W$48&amp;""))+1</f>
        <v>15</v>
      </c>
      <c r="Y28" s="15">
        <f>J19</f>
        <v>8.9</v>
      </c>
      <c r="Z28" s="76">
        <f t="shared" si="6"/>
        <v>1</v>
      </c>
      <c r="AA28" s="77">
        <f>SUM(Table35155053539[[#This Row],[Floor4]],Table35155053539[[#This Row],[Vault6]])</f>
        <v>17.100000000000001</v>
      </c>
      <c r="AB28" s="76">
        <f t="shared" si="6"/>
        <v>7.9999999999999991</v>
      </c>
    </row>
    <row r="29" spans="1:28" x14ac:dyDescent="0.25">
      <c r="A29" s="10" t="s">
        <v>1</v>
      </c>
      <c r="B29" s="10" t="s">
        <v>2</v>
      </c>
      <c r="C29" s="10" t="s">
        <v>3</v>
      </c>
      <c r="D29" s="10" t="s">
        <v>4</v>
      </c>
      <c r="E29" s="10" t="s">
        <v>5</v>
      </c>
      <c r="G29" s="10" t="s">
        <v>1</v>
      </c>
      <c r="H29" s="10" t="s">
        <v>2</v>
      </c>
      <c r="I29" s="10" t="s">
        <v>3</v>
      </c>
      <c r="J29" s="10" t="s">
        <v>4</v>
      </c>
      <c r="K29" s="10" t="s">
        <v>5</v>
      </c>
      <c r="M29" s="92"/>
      <c r="N29" s="53" t="s">
        <v>462</v>
      </c>
      <c r="O29" s="55">
        <f t="shared" ref="O29" si="34">E14</f>
        <v>68</v>
      </c>
      <c r="P29" s="48">
        <f>SUMPRODUCT((O$29:O$36&gt;O29)/COUNTIF(O$29:O$36,O$29:O$36&amp;""))+1</f>
        <v>6</v>
      </c>
      <c r="Q29" s="133"/>
      <c r="U29" s="17" t="s">
        <v>257</v>
      </c>
      <c r="V29" s="109" t="s">
        <v>274</v>
      </c>
      <c r="W29" s="15">
        <f t="shared" ref="W29:W31" si="35">I20</f>
        <v>9.3000000000000007</v>
      </c>
      <c r="X29" s="76">
        <f t="shared" ref="X29" si="36">SUMPRODUCT((W$7:W$48&gt;W29)/COUNTIF(W$7:W$48,W$7:W$48&amp;""))+1</f>
        <v>5</v>
      </c>
      <c r="Y29" s="15">
        <f>J20</f>
        <v>8.4</v>
      </c>
      <c r="Z29" s="76">
        <f t="shared" si="6"/>
        <v>4</v>
      </c>
      <c r="AA29" s="77">
        <f>SUM(Table35155053539[[#This Row],[Floor4]],Table35155053539[[#This Row],[Vault6]])</f>
        <v>17.700000000000003</v>
      </c>
      <c r="AB29" s="76">
        <f t="shared" si="6"/>
        <v>3</v>
      </c>
    </row>
    <row r="30" spans="1:28" x14ac:dyDescent="0.25">
      <c r="A30" s="219">
        <v>706</v>
      </c>
      <c r="B30" s="109" t="s">
        <v>33</v>
      </c>
      <c r="C30" s="14">
        <v>8.6</v>
      </c>
      <c r="D30" s="14">
        <v>8.1999999999999993</v>
      </c>
      <c r="E30" s="14">
        <f t="shared" ref="E30:E35" si="37">SUM(C30,D30)</f>
        <v>16.799999999999997</v>
      </c>
      <c r="G30" s="219">
        <v>712</v>
      </c>
      <c r="H30" s="109" t="s">
        <v>433</v>
      </c>
      <c r="I30" s="14">
        <v>9.4</v>
      </c>
      <c r="J30" s="14">
        <v>7.4</v>
      </c>
      <c r="K30" s="14">
        <f t="shared" ref="K30:K35" si="38">SUM(I30,J30)</f>
        <v>16.8</v>
      </c>
      <c r="M30" s="95"/>
      <c r="N30" s="53" t="s">
        <v>1062</v>
      </c>
      <c r="O30" s="55">
        <f>K14</f>
        <v>65.8</v>
      </c>
      <c r="P30" s="48">
        <f t="shared" ref="P30:P36" si="39">SUMPRODUCT((O$29:O$36&gt;O30)/COUNTIF(O$29:O$36,O$29:O$36&amp;""))+1</f>
        <v>7</v>
      </c>
      <c r="Q30" s="82"/>
      <c r="U30" s="17" t="s">
        <v>257</v>
      </c>
      <c r="V30" s="109" t="s">
        <v>99</v>
      </c>
      <c r="W30" s="15">
        <f t="shared" si="35"/>
        <v>9.1</v>
      </c>
      <c r="X30" s="76">
        <f t="shared" ref="X30" si="40">SUMPRODUCT((W$7:W$48&gt;W30)/COUNTIF(W$7:W$48,W$7:W$48&amp;""))+1</f>
        <v>7</v>
      </c>
      <c r="Y30" s="15">
        <f>J21</f>
        <v>7.9</v>
      </c>
      <c r="Z30" s="76">
        <f t="shared" si="6"/>
        <v>9</v>
      </c>
      <c r="AA30" s="77">
        <f>SUM(Table35155053539[[#This Row],[Floor4]],Table35155053539[[#This Row],[Vault6]])</f>
        <v>17</v>
      </c>
      <c r="AB30" s="76">
        <f t="shared" si="6"/>
        <v>9</v>
      </c>
    </row>
    <row r="31" spans="1:28" x14ac:dyDescent="0.25">
      <c r="A31" s="219">
        <v>707</v>
      </c>
      <c r="B31" s="109" t="s">
        <v>806</v>
      </c>
      <c r="C31" s="14">
        <v>0</v>
      </c>
      <c r="D31" s="14">
        <v>0</v>
      </c>
      <c r="E31" s="14">
        <f t="shared" si="37"/>
        <v>0</v>
      </c>
      <c r="G31" s="219">
        <v>713</v>
      </c>
      <c r="H31" s="109" t="s">
        <v>875</v>
      </c>
      <c r="I31" s="14">
        <v>9</v>
      </c>
      <c r="J31" s="14">
        <v>7.8</v>
      </c>
      <c r="K31" s="14">
        <f t="shared" si="38"/>
        <v>16.8</v>
      </c>
      <c r="M31" s="95"/>
      <c r="N31" s="53" t="s">
        <v>12</v>
      </c>
      <c r="O31" s="55">
        <f>Q14</f>
        <v>69.400000000000006</v>
      </c>
      <c r="P31" s="48">
        <f t="shared" si="39"/>
        <v>4</v>
      </c>
      <c r="Q31" s="82"/>
      <c r="U31" s="17" t="s">
        <v>257</v>
      </c>
      <c r="V31" s="109" t="s">
        <v>100</v>
      </c>
      <c r="W31" s="15">
        <f t="shared" si="35"/>
        <v>9.3000000000000007</v>
      </c>
      <c r="X31" s="76">
        <f t="shared" ref="X31" si="41">SUMPRODUCT((W$7:W$48&gt;W31)/COUNTIF(W$7:W$48,W$7:W$48&amp;""))+1</f>
        <v>5</v>
      </c>
      <c r="Y31" s="15">
        <f>J22</f>
        <v>8.4</v>
      </c>
      <c r="Z31" s="76">
        <f t="shared" si="6"/>
        <v>4</v>
      </c>
      <c r="AA31" s="77">
        <f>SUM(Table35155053539[[#This Row],[Floor4]],Table35155053539[[#This Row],[Vault6]])</f>
        <v>17.700000000000003</v>
      </c>
      <c r="AB31" s="76">
        <f t="shared" si="6"/>
        <v>3</v>
      </c>
    </row>
    <row r="32" spans="1:28" x14ac:dyDescent="0.25">
      <c r="A32" s="219">
        <v>708</v>
      </c>
      <c r="B32" s="109" t="s">
        <v>347</v>
      </c>
      <c r="C32" s="14">
        <v>8.3000000000000007</v>
      </c>
      <c r="D32" s="14">
        <v>8</v>
      </c>
      <c r="E32" s="14">
        <f t="shared" si="37"/>
        <v>16.3</v>
      </c>
      <c r="G32" s="219">
        <v>714</v>
      </c>
      <c r="H32" s="109" t="s">
        <v>19</v>
      </c>
      <c r="I32" s="14">
        <v>9.3000000000000007</v>
      </c>
      <c r="J32" s="14">
        <v>8</v>
      </c>
      <c r="K32" s="14">
        <f t="shared" si="38"/>
        <v>17.3</v>
      </c>
      <c r="M32" s="95"/>
      <c r="N32" s="53" t="s">
        <v>1037</v>
      </c>
      <c r="O32" s="54">
        <f>E25</f>
        <v>69.8</v>
      </c>
      <c r="P32" s="48">
        <f t="shared" si="39"/>
        <v>2</v>
      </c>
      <c r="Q32" s="82"/>
      <c r="U32" s="17" t="s">
        <v>724</v>
      </c>
      <c r="V32" s="109" t="s">
        <v>723</v>
      </c>
      <c r="W32" s="15">
        <f>C41</f>
        <v>8.6999999999999993</v>
      </c>
      <c r="X32" s="76">
        <f t="shared" ref="X32" si="42">SUMPRODUCT((W$7:W$48&gt;W32)/COUNTIF(W$7:W$48,W$7:W$48&amp;""))+1</f>
        <v>11</v>
      </c>
      <c r="Y32" s="15">
        <f>D41</f>
        <v>8.1999999999999993</v>
      </c>
      <c r="Z32" s="76">
        <f t="shared" si="6"/>
        <v>6</v>
      </c>
      <c r="AA32" s="77">
        <f>SUM(Table35155053539[[#This Row],[Floor4]],Table35155053539[[#This Row],[Vault6]])</f>
        <v>16.899999999999999</v>
      </c>
      <c r="AB32" s="76">
        <f t="shared" si="6"/>
        <v>10</v>
      </c>
    </row>
    <row r="33" spans="1:28" x14ac:dyDescent="0.25">
      <c r="A33" s="219">
        <v>709</v>
      </c>
      <c r="B33" s="109" t="s">
        <v>353</v>
      </c>
      <c r="C33" s="14">
        <v>8.8000000000000007</v>
      </c>
      <c r="D33" s="14">
        <v>7.9</v>
      </c>
      <c r="E33" s="14">
        <f t="shared" si="37"/>
        <v>16.700000000000003</v>
      </c>
      <c r="G33" s="219">
        <v>715</v>
      </c>
      <c r="H33" s="109" t="s">
        <v>20</v>
      </c>
      <c r="I33" s="14">
        <v>9.3000000000000007</v>
      </c>
      <c r="J33" s="14">
        <v>7.9</v>
      </c>
      <c r="K33" s="14">
        <f t="shared" si="38"/>
        <v>17.200000000000003</v>
      </c>
      <c r="M33" s="95"/>
      <c r="N33" s="62" t="s">
        <v>260</v>
      </c>
      <c r="O33" s="69">
        <f>K25</f>
        <v>69.5</v>
      </c>
      <c r="P33" s="48">
        <f t="shared" si="39"/>
        <v>3</v>
      </c>
      <c r="Q33" s="82"/>
      <c r="U33" s="17" t="s">
        <v>338</v>
      </c>
      <c r="V33" s="109" t="s">
        <v>356</v>
      </c>
      <c r="W33" s="15">
        <f>O19</f>
        <v>9.1</v>
      </c>
      <c r="X33" s="76">
        <f t="shared" ref="X33" si="43">SUMPRODUCT((W$7:W$48&gt;W33)/COUNTIF(W$7:W$48,W$7:W$48&amp;""))+1</f>
        <v>7</v>
      </c>
      <c r="Y33" s="15">
        <f>P19</f>
        <v>8</v>
      </c>
      <c r="Z33" s="76">
        <f t="shared" si="6"/>
        <v>8</v>
      </c>
      <c r="AA33" s="77">
        <f>SUM(Table35155053539[[#This Row],[Floor4]],Table35155053539[[#This Row],[Vault6]])</f>
        <v>17.100000000000001</v>
      </c>
      <c r="AB33" s="76">
        <f t="shared" si="6"/>
        <v>7.9999999999999991</v>
      </c>
    </row>
    <row r="34" spans="1:28" x14ac:dyDescent="0.25">
      <c r="A34" s="219">
        <v>710</v>
      </c>
      <c r="B34" s="109" t="s">
        <v>348</v>
      </c>
      <c r="C34" s="14">
        <v>0</v>
      </c>
      <c r="D34" s="14">
        <v>0</v>
      </c>
      <c r="E34" s="14">
        <f t="shared" si="37"/>
        <v>0</v>
      </c>
      <c r="G34" s="219">
        <v>716</v>
      </c>
      <c r="H34" s="113"/>
      <c r="I34" s="14">
        <v>0</v>
      </c>
      <c r="J34" s="14">
        <v>0</v>
      </c>
      <c r="K34" s="14">
        <f t="shared" si="38"/>
        <v>0</v>
      </c>
      <c r="M34" s="95"/>
      <c r="N34" s="70" t="s">
        <v>350</v>
      </c>
      <c r="O34" s="71">
        <f>Q25</f>
        <v>70.699999999999989</v>
      </c>
      <c r="P34" s="48">
        <f t="shared" si="39"/>
        <v>1</v>
      </c>
      <c r="Q34" s="82"/>
      <c r="U34" s="17" t="s">
        <v>338</v>
      </c>
      <c r="V34" s="109" t="s">
        <v>59</v>
      </c>
      <c r="W34" s="15">
        <f t="shared" ref="W34:W37" si="44">O20</f>
        <v>10.199999999999999</v>
      </c>
      <c r="X34" s="76">
        <f t="shared" ref="X34" si="45">SUMPRODUCT((W$7:W$48&gt;W34)/COUNTIF(W$7:W$48,W$7:W$48&amp;""))+1</f>
        <v>1</v>
      </c>
      <c r="Y34" s="15">
        <f>P20</f>
        <v>8.3000000000000007</v>
      </c>
      <c r="Z34" s="76">
        <f t="shared" si="6"/>
        <v>5</v>
      </c>
      <c r="AA34" s="77">
        <f>SUM(Table35155053539[[#This Row],[Floor4]],Table35155053539[[#This Row],[Vault6]])</f>
        <v>18.5</v>
      </c>
      <c r="AB34" s="76">
        <f t="shared" si="6"/>
        <v>1</v>
      </c>
    </row>
    <row r="35" spans="1:28" ht="16.5" thickBot="1" x14ac:dyDescent="0.3">
      <c r="A35" s="219">
        <v>711</v>
      </c>
      <c r="B35" s="113"/>
      <c r="C35" s="14">
        <v>0</v>
      </c>
      <c r="D35" s="14">
        <v>0</v>
      </c>
      <c r="E35" s="18">
        <f t="shared" si="37"/>
        <v>0</v>
      </c>
      <c r="F35" s="9"/>
      <c r="G35" s="219">
        <v>717</v>
      </c>
      <c r="H35" s="113"/>
      <c r="I35" s="14">
        <v>0</v>
      </c>
      <c r="J35" s="14">
        <v>0</v>
      </c>
      <c r="K35" s="18">
        <f t="shared" si="38"/>
        <v>0</v>
      </c>
      <c r="L35" s="9"/>
      <c r="M35" s="95"/>
      <c r="N35" s="70" t="s">
        <v>349</v>
      </c>
      <c r="O35" s="69">
        <f>E36</f>
        <v>49.8</v>
      </c>
      <c r="P35" s="48">
        <f t="shared" si="39"/>
        <v>8</v>
      </c>
      <c r="Q35" s="75"/>
      <c r="U35" s="17" t="s">
        <v>338</v>
      </c>
      <c r="V35" s="109" t="s">
        <v>56</v>
      </c>
      <c r="W35" s="15">
        <f t="shared" si="44"/>
        <v>9</v>
      </c>
      <c r="X35" s="76">
        <f t="shared" ref="X35" si="46">SUMPRODUCT((W$7:W$48&gt;W35)/COUNTIF(W$7:W$48,W$7:W$48&amp;""))+1</f>
        <v>8</v>
      </c>
      <c r="Y35" s="15">
        <f>P21</f>
        <v>8.1</v>
      </c>
      <c r="Z35" s="76">
        <f t="shared" si="6"/>
        <v>7</v>
      </c>
      <c r="AA35" s="77">
        <f>SUM(Table35155053539[[#This Row],[Floor4]],Table35155053539[[#This Row],[Vault6]])</f>
        <v>17.100000000000001</v>
      </c>
      <c r="AB35" s="76">
        <f t="shared" si="6"/>
        <v>7.9999999999999991</v>
      </c>
    </row>
    <row r="36" spans="1:28" ht="16.5" thickBot="1" x14ac:dyDescent="0.3">
      <c r="B36" s="33" t="s">
        <v>10</v>
      </c>
      <c r="C36" s="20">
        <f>SUM(C30:C35)-SMALL(C30:C35,1)-SMALL(C30:C35,2)</f>
        <v>25.7</v>
      </c>
      <c r="D36" s="20">
        <f>SUM(D30:D35)-SMALL(D30:D35,1)-SMALL(D30:D35,2)</f>
        <v>24.1</v>
      </c>
      <c r="E36" s="21">
        <f>SUM(C36:D36)</f>
        <v>49.8</v>
      </c>
      <c r="F36" s="9"/>
      <c r="H36" s="33" t="s">
        <v>10</v>
      </c>
      <c r="I36" s="20">
        <f>SUM(I30:I35)-SMALL(I30:I35,1)-SMALL(I30:I35,2)</f>
        <v>37</v>
      </c>
      <c r="J36" s="20">
        <f>SUM(J30:J35)-SMALL(J30:J35,1)-SMALL(J30:J35,2)</f>
        <v>31.1</v>
      </c>
      <c r="K36" s="21">
        <f>SUM(I36:J36)</f>
        <v>68.099999999999994</v>
      </c>
      <c r="L36" s="9"/>
      <c r="M36" s="127"/>
      <c r="N36" s="70" t="s">
        <v>18</v>
      </c>
      <c r="O36" s="71">
        <f>K36</f>
        <v>68.099999999999994</v>
      </c>
      <c r="P36" s="48">
        <f t="shared" si="39"/>
        <v>5</v>
      </c>
      <c r="Q36" s="124"/>
      <c r="U36" s="17" t="s">
        <v>338</v>
      </c>
      <c r="V36" s="109" t="s">
        <v>50</v>
      </c>
      <c r="W36" s="15">
        <f t="shared" si="44"/>
        <v>9.9</v>
      </c>
      <c r="X36" s="76">
        <f t="shared" ref="X36" si="47">SUMPRODUCT((W$7:W$48&gt;W36)/COUNTIF(W$7:W$48,W$7:W$48&amp;""))+1</f>
        <v>2</v>
      </c>
      <c r="Y36" s="15">
        <f>P22</f>
        <v>8.1</v>
      </c>
      <c r="Z36" s="76">
        <f t="shared" si="6"/>
        <v>7</v>
      </c>
      <c r="AA36" s="77">
        <f>SUM(Table35155053539[[#This Row],[Floor4]],Table35155053539[[#This Row],[Vault6]])</f>
        <v>18</v>
      </c>
      <c r="AB36" s="76">
        <f t="shared" si="6"/>
        <v>2</v>
      </c>
    </row>
    <row r="37" spans="1:28" x14ac:dyDescent="0.25">
      <c r="B37" s="110" t="s">
        <v>107</v>
      </c>
      <c r="D37" s="33"/>
      <c r="E37" s="34"/>
      <c r="H37" s="110" t="s">
        <v>107</v>
      </c>
      <c r="J37" s="33"/>
      <c r="K37" s="34"/>
      <c r="M37" s="1"/>
      <c r="N37" s="142"/>
      <c r="O37" s="1"/>
      <c r="P37" s="123"/>
      <c r="Q37" s="137"/>
      <c r="U37" s="17" t="s">
        <v>338</v>
      </c>
      <c r="V37" s="109" t="s">
        <v>346</v>
      </c>
      <c r="W37" s="15">
        <f t="shared" si="44"/>
        <v>8.9</v>
      </c>
      <c r="X37" s="76">
        <f t="shared" ref="X37" si="48">SUMPRODUCT((W$7:W$48&gt;W37)/COUNTIF(W$7:W$48,W$7:W$48&amp;""))+1</f>
        <v>9</v>
      </c>
      <c r="Y37" s="15">
        <f>P23</f>
        <v>7.7</v>
      </c>
      <c r="Z37" s="76">
        <f t="shared" si="6"/>
        <v>10.999999999999998</v>
      </c>
      <c r="AA37" s="77">
        <f>SUM(Table35155053539[[#This Row],[Floor4]],Table35155053539[[#This Row],[Vault6]])</f>
        <v>16.600000000000001</v>
      </c>
      <c r="AB37" s="76">
        <f t="shared" si="6"/>
        <v>13.000000000000002</v>
      </c>
    </row>
    <row r="38" spans="1:28" x14ac:dyDescent="0.25">
      <c r="M38" s="1"/>
      <c r="N38" s="1"/>
      <c r="O38" s="1"/>
      <c r="P38" s="1"/>
      <c r="Q38" s="1"/>
      <c r="U38" s="17" t="s">
        <v>338</v>
      </c>
      <c r="V38" s="109" t="s">
        <v>33</v>
      </c>
      <c r="W38" s="15">
        <f>C30</f>
        <v>8.6</v>
      </c>
      <c r="X38" s="76">
        <f t="shared" ref="X38" si="49">SUMPRODUCT((W$7:W$48&gt;W38)/COUNTIF(W$7:W$48,W$7:W$48&amp;""))+1</f>
        <v>12</v>
      </c>
      <c r="Y38" s="15">
        <f>D30</f>
        <v>8.1999999999999993</v>
      </c>
      <c r="Z38" s="76">
        <f t="shared" si="6"/>
        <v>6</v>
      </c>
      <c r="AA38" s="77">
        <f>SUM(Table35155053539[[#This Row],[Floor4]],Table35155053539[[#This Row],[Vault6]])</f>
        <v>16.799999999999997</v>
      </c>
      <c r="AB38" s="76">
        <f t="shared" si="6"/>
        <v>11</v>
      </c>
    </row>
    <row r="39" spans="1:28" x14ac:dyDescent="0.25">
      <c r="A39" s="172" t="s">
        <v>1008</v>
      </c>
      <c r="B39" s="160"/>
      <c r="C39" s="160"/>
      <c r="D39" s="160"/>
      <c r="E39" s="161"/>
      <c r="F39" s="127"/>
      <c r="G39" s="175"/>
      <c r="H39" s="175"/>
      <c r="I39" s="175"/>
      <c r="J39" s="175"/>
      <c r="K39" s="175"/>
      <c r="L39" s="9"/>
      <c r="M39" s="175"/>
      <c r="N39" s="175"/>
      <c r="O39" s="175"/>
      <c r="P39" s="175"/>
      <c r="Q39" s="175"/>
      <c r="U39" s="17" t="s">
        <v>338</v>
      </c>
      <c r="V39" s="109" t="s">
        <v>806</v>
      </c>
      <c r="W39" s="15">
        <f t="shared" ref="W39:W42" si="50">C31</f>
        <v>0</v>
      </c>
      <c r="X39" s="76">
        <f t="shared" ref="X39" si="51">SUMPRODUCT((W$7:W$48&gt;W39)/COUNTIF(W$7:W$48,W$7:W$48&amp;""))+1</f>
        <v>19</v>
      </c>
      <c r="Y39" s="15">
        <f>D31</f>
        <v>0</v>
      </c>
      <c r="Z39" s="76">
        <f t="shared" si="6"/>
        <v>14.999999999999998</v>
      </c>
      <c r="AA39" s="77">
        <f>SUM(Table35155053539[[#This Row],[Floor4]],Table35155053539[[#This Row],[Vault6]])</f>
        <v>0</v>
      </c>
      <c r="AB39" s="76">
        <f t="shared" si="6"/>
        <v>20.999999999999993</v>
      </c>
    </row>
    <row r="40" spans="1:28" x14ac:dyDescent="0.25">
      <c r="A40" s="10" t="s">
        <v>1</v>
      </c>
      <c r="B40" s="10" t="s">
        <v>2</v>
      </c>
      <c r="C40" s="10" t="s">
        <v>3</v>
      </c>
      <c r="D40" s="10" t="s">
        <v>4</v>
      </c>
      <c r="E40" s="10" t="s">
        <v>5</v>
      </c>
      <c r="F40" s="1"/>
      <c r="G40" s="133"/>
      <c r="H40" s="133"/>
      <c r="I40" s="133"/>
      <c r="J40" s="133"/>
      <c r="K40" s="133"/>
      <c r="M40" s="133"/>
      <c r="N40" s="133"/>
      <c r="O40" s="133"/>
      <c r="P40" s="133"/>
      <c r="Q40" s="133"/>
      <c r="U40" s="17" t="s">
        <v>338</v>
      </c>
      <c r="V40" s="109" t="s">
        <v>347</v>
      </c>
      <c r="W40" s="15">
        <f t="shared" si="50"/>
        <v>8.3000000000000007</v>
      </c>
      <c r="X40" s="76">
        <f t="shared" ref="X40" si="52">SUMPRODUCT((W$7:W$48&gt;W40)/COUNTIF(W$7:W$48,W$7:W$48&amp;""))+1</f>
        <v>14</v>
      </c>
      <c r="Y40" s="15">
        <f>D32</f>
        <v>8</v>
      </c>
      <c r="Z40" s="76">
        <f t="shared" si="6"/>
        <v>8</v>
      </c>
      <c r="AA40" s="77">
        <f>SUM(Table35155053539[[#This Row],[Floor4]],Table35155053539[[#This Row],[Vault6]])</f>
        <v>16.3</v>
      </c>
      <c r="AB40" s="76">
        <f t="shared" si="6"/>
        <v>15.000000000000002</v>
      </c>
    </row>
    <row r="41" spans="1:28" x14ac:dyDescent="0.25">
      <c r="A41" s="219">
        <v>718</v>
      </c>
      <c r="B41" s="109" t="s">
        <v>723</v>
      </c>
      <c r="C41" s="14">
        <v>8.6999999999999993</v>
      </c>
      <c r="D41" s="14">
        <v>8.1999999999999993</v>
      </c>
      <c r="E41" s="14">
        <f t="shared" ref="E41" si="53">SUM(C41,D41)</f>
        <v>16.899999999999999</v>
      </c>
      <c r="F41" s="1"/>
      <c r="G41" s="121"/>
      <c r="H41" s="132"/>
      <c r="I41" s="82"/>
      <c r="J41" s="82"/>
      <c r="K41" s="82"/>
      <c r="M41" s="121"/>
      <c r="N41" s="132"/>
      <c r="O41" s="82"/>
      <c r="P41" s="82"/>
      <c r="Q41" s="82"/>
      <c r="U41" s="17" t="s">
        <v>338</v>
      </c>
      <c r="V41" s="109" t="s">
        <v>353</v>
      </c>
      <c r="W41" s="15">
        <f t="shared" si="50"/>
        <v>8.8000000000000007</v>
      </c>
      <c r="X41" s="76">
        <f t="shared" ref="X41" si="54">SUMPRODUCT((W$7:W$48&gt;W41)/COUNTIF(W$7:W$48,W$7:W$48&amp;""))+1</f>
        <v>9.9999999999999982</v>
      </c>
      <c r="Y41" s="15">
        <f>D33</f>
        <v>7.9</v>
      </c>
      <c r="Z41" s="76">
        <f t="shared" si="6"/>
        <v>9</v>
      </c>
      <c r="AA41" s="77">
        <f>SUM(Table35155053539[[#This Row],[Floor4]],Table35155053539[[#This Row],[Vault6]])</f>
        <v>16.700000000000003</v>
      </c>
      <c r="AB41" s="76">
        <f t="shared" si="6"/>
        <v>12.000000000000002</v>
      </c>
    </row>
    <row r="42" spans="1:28" x14ac:dyDescent="0.25">
      <c r="A42" s="121"/>
      <c r="B42" s="132"/>
      <c r="C42" s="82"/>
      <c r="D42" s="82"/>
      <c r="E42" s="82"/>
      <c r="F42" s="1"/>
      <c r="G42" s="121"/>
      <c r="H42" s="132"/>
      <c r="I42" s="82"/>
      <c r="J42" s="82"/>
      <c r="K42" s="82"/>
      <c r="M42" s="121"/>
      <c r="N42" s="132"/>
      <c r="O42" s="82"/>
      <c r="P42" s="82"/>
      <c r="Q42" s="82"/>
      <c r="U42" s="17" t="s">
        <v>338</v>
      </c>
      <c r="V42" s="109" t="s">
        <v>348</v>
      </c>
      <c r="W42" s="15">
        <f t="shared" si="50"/>
        <v>0</v>
      </c>
      <c r="X42" s="76">
        <f t="shared" ref="X42" si="55">SUMPRODUCT((W$7:W$48&gt;W42)/COUNTIF(W$7:W$48,W$7:W$48&amp;""))+1</f>
        <v>19</v>
      </c>
      <c r="Y42" s="15">
        <f>D34</f>
        <v>0</v>
      </c>
      <c r="Z42" s="76">
        <f t="shared" si="6"/>
        <v>14.999999999999998</v>
      </c>
      <c r="AA42" s="77">
        <f>SUM(Table35155053539[[#This Row],[Floor4]],Table35155053539[[#This Row],[Vault6]])</f>
        <v>0</v>
      </c>
      <c r="AB42" s="76">
        <f t="shared" si="6"/>
        <v>20.999999999999993</v>
      </c>
    </row>
    <row r="43" spans="1:28" x14ac:dyDescent="0.25">
      <c r="A43" s="121"/>
      <c r="B43" s="132"/>
      <c r="C43" s="82"/>
      <c r="D43" s="82"/>
      <c r="E43" s="82"/>
      <c r="F43" s="1"/>
      <c r="G43" s="121"/>
      <c r="H43" s="132"/>
      <c r="I43" s="82"/>
      <c r="J43" s="82"/>
      <c r="K43" s="82"/>
      <c r="M43" s="121"/>
      <c r="N43" s="132"/>
      <c r="O43" s="82"/>
      <c r="P43" s="82"/>
      <c r="Q43" s="82"/>
      <c r="U43" s="17" t="s">
        <v>838</v>
      </c>
      <c r="V43" s="109" t="s">
        <v>433</v>
      </c>
      <c r="W43" s="15">
        <f>I30</f>
        <v>9.4</v>
      </c>
      <c r="X43" s="76">
        <f t="shared" ref="X43" si="56">SUMPRODUCT((W$7:W$48&gt;W43)/COUNTIF(W$7:W$48,W$7:W$48&amp;""))+1</f>
        <v>4</v>
      </c>
      <c r="Y43" s="15">
        <f>J30</f>
        <v>7.4</v>
      </c>
      <c r="Z43" s="76">
        <f t="shared" si="6"/>
        <v>13.999999999999996</v>
      </c>
      <c r="AA43" s="77">
        <f>SUM(Table35155053539[[#This Row],[Floor4]],Table35155053539[[#This Row],[Vault6]])</f>
        <v>16.8</v>
      </c>
      <c r="AB43" s="76">
        <f t="shared" si="6"/>
        <v>11</v>
      </c>
    </row>
    <row r="44" spans="1:28" x14ac:dyDescent="0.25">
      <c r="A44" s="121"/>
      <c r="B44" s="132"/>
      <c r="C44" s="82"/>
      <c r="D44" s="82"/>
      <c r="E44" s="82"/>
      <c r="F44" s="1"/>
      <c r="G44" s="121"/>
      <c r="H44" s="132"/>
      <c r="I44" s="82"/>
      <c r="J44" s="82"/>
      <c r="K44" s="82"/>
      <c r="M44" s="121"/>
      <c r="N44" s="132"/>
      <c r="O44" s="82"/>
      <c r="P44" s="82"/>
      <c r="Q44" s="82"/>
      <c r="U44" s="17" t="s">
        <v>838</v>
      </c>
      <c r="V44" s="109" t="s">
        <v>875</v>
      </c>
      <c r="W44" s="15">
        <f t="shared" ref="W44:W46" si="57">I31</f>
        <v>9</v>
      </c>
      <c r="X44" s="76">
        <f t="shared" ref="X44" si="58">SUMPRODUCT((W$7:W$48&gt;W44)/COUNTIF(W$7:W$48,W$7:W$48&amp;""))+1</f>
        <v>8</v>
      </c>
      <c r="Y44" s="15">
        <f>J31</f>
        <v>7.8</v>
      </c>
      <c r="Z44" s="76">
        <f t="shared" si="6"/>
        <v>9.9999999999999982</v>
      </c>
      <c r="AA44" s="77">
        <f>SUM(Table35155053539[[#This Row],[Floor4]],Table35155053539[[#This Row],[Vault6]])</f>
        <v>16.8</v>
      </c>
      <c r="AB44" s="76">
        <f t="shared" si="6"/>
        <v>11</v>
      </c>
    </row>
    <row r="45" spans="1:28" x14ac:dyDescent="0.25">
      <c r="A45" s="121"/>
      <c r="B45" s="132"/>
      <c r="C45" s="82"/>
      <c r="D45" s="82"/>
      <c r="E45" s="82"/>
      <c r="F45" s="1"/>
      <c r="G45" s="121"/>
      <c r="H45" s="132"/>
      <c r="I45" s="82"/>
      <c r="J45" s="82"/>
      <c r="K45" s="82"/>
      <c r="M45" s="121"/>
      <c r="N45" s="132"/>
      <c r="O45" s="82"/>
      <c r="P45" s="82"/>
      <c r="Q45" s="82"/>
      <c r="U45" s="17" t="s">
        <v>838</v>
      </c>
      <c r="V45" s="109" t="s">
        <v>19</v>
      </c>
      <c r="W45" s="15">
        <f t="shared" si="57"/>
        <v>9.3000000000000007</v>
      </c>
      <c r="X45" s="76">
        <f t="shared" ref="X45" si="59">SUMPRODUCT((W$7:W$48&gt;W45)/COUNTIF(W$7:W$48,W$7:W$48&amp;""))+1</f>
        <v>5</v>
      </c>
      <c r="Y45" s="15">
        <f>J32</f>
        <v>8</v>
      </c>
      <c r="Z45" s="76">
        <f t="shared" si="6"/>
        <v>8</v>
      </c>
      <c r="AA45" s="77">
        <f>SUM(Table35155053539[[#This Row],[Floor4]],Table35155053539[[#This Row],[Vault6]])</f>
        <v>17.3</v>
      </c>
      <c r="AB45" s="76">
        <f t="shared" si="6"/>
        <v>6</v>
      </c>
    </row>
    <row r="46" spans="1:28" x14ac:dyDescent="0.25">
      <c r="A46" s="121"/>
      <c r="B46" s="132"/>
      <c r="C46" s="82"/>
      <c r="D46" s="82"/>
      <c r="E46" s="75"/>
      <c r="F46" s="127"/>
      <c r="G46" s="121"/>
      <c r="H46" s="132"/>
      <c r="I46" s="82"/>
      <c r="J46" s="82"/>
      <c r="K46" s="75"/>
      <c r="L46" s="9"/>
      <c r="M46" s="121"/>
      <c r="N46" s="132"/>
      <c r="O46" s="82"/>
      <c r="P46" s="82"/>
      <c r="Q46" s="75"/>
      <c r="U46" s="17" t="s">
        <v>838</v>
      </c>
      <c r="V46" s="109" t="s">
        <v>20</v>
      </c>
      <c r="W46" s="15">
        <f t="shared" si="57"/>
        <v>9.3000000000000007</v>
      </c>
      <c r="X46" s="76">
        <f t="shared" ref="X46" si="60">SUMPRODUCT((W$7:W$48&gt;W46)/COUNTIF(W$7:W$48,W$7:W$48&amp;""))+1</f>
        <v>5</v>
      </c>
      <c r="Y46" s="15">
        <f>J33</f>
        <v>7.9</v>
      </c>
      <c r="Z46" s="76">
        <f t="shared" si="6"/>
        <v>9</v>
      </c>
      <c r="AA46" s="77">
        <f>SUM(Table35155053539[[#This Row],[Floor4]],Table35155053539[[#This Row],[Vault6]])</f>
        <v>17.200000000000003</v>
      </c>
      <c r="AB46" s="76">
        <f t="shared" si="6"/>
        <v>7</v>
      </c>
    </row>
    <row r="47" spans="1:28" x14ac:dyDescent="0.25">
      <c r="A47" s="1"/>
      <c r="B47" s="123"/>
      <c r="C47" s="71"/>
      <c r="D47" s="71"/>
      <c r="E47" s="124"/>
      <c r="F47" s="127"/>
      <c r="G47" s="1"/>
      <c r="H47" s="123"/>
      <c r="I47" s="71"/>
      <c r="J47" s="71"/>
      <c r="K47" s="124"/>
      <c r="L47" s="9"/>
      <c r="M47" s="1"/>
      <c r="N47" s="123"/>
      <c r="O47" s="71"/>
      <c r="P47" s="71"/>
      <c r="Q47" s="124"/>
      <c r="U47" s="17" t="s">
        <v>151</v>
      </c>
      <c r="V47" s="120" t="s">
        <v>578</v>
      </c>
      <c r="W47" s="15">
        <f>'INT 15&amp;U MX'!D12</f>
        <v>8.6999999999999993</v>
      </c>
      <c r="X47" s="84">
        <f t="shared" ref="X47" si="61">SUMPRODUCT((W$7:W$48&gt;W47)/COUNTIF(W$7:W$48,W$7:W$48&amp;""))+1</f>
        <v>11</v>
      </c>
      <c r="Y47" s="15">
        <f>'INT 15&amp;U MX'!E12</f>
        <v>7.6</v>
      </c>
      <c r="Z47" s="84">
        <f t="shared" si="6"/>
        <v>11.999999999999996</v>
      </c>
      <c r="AA47" s="77">
        <f>SUM(Table35155053539[[#This Row],[Floor4]],Table35155053539[[#This Row],[Vault6]])</f>
        <v>16.299999999999997</v>
      </c>
      <c r="AB47" s="84">
        <f t="shared" si="6"/>
        <v>15.000000000000002</v>
      </c>
    </row>
    <row r="48" spans="1:28" x14ac:dyDescent="0.25">
      <c r="A48" s="1"/>
      <c r="B48" s="142"/>
      <c r="C48" s="1"/>
      <c r="D48" s="123"/>
      <c r="E48" s="137"/>
      <c r="F48" s="1"/>
      <c r="G48" s="1"/>
      <c r="H48" s="142"/>
      <c r="I48" s="1"/>
      <c r="J48" s="123"/>
      <c r="K48" s="137"/>
      <c r="M48" s="1"/>
      <c r="N48" s="142"/>
      <c r="O48" s="1"/>
      <c r="P48" s="123"/>
      <c r="Q48" s="137"/>
      <c r="U48" s="17" t="s">
        <v>151</v>
      </c>
      <c r="V48" s="131" t="s">
        <v>577</v>
      </c>
      <c r="W48" s="18">
        <f>'INT 15&amp;U MX'!D13</f>
        <v>0</v>
      </c>
      <c r="X48" s="86">
        <f t="shared" ref="X48" si="62">SUMPRODUCT((W$7:W$48&gt;W48)/COUNTIF(W$7:W$48,W$7:W$48&amp;""))+1</f>
        <v>19</v>
      </c>
      <c r="Y48" s="18">
        <f>'INT 15&amp;U MX'!E13</f>
        <v>0</v>
      </c>
      <c r="Z48" s="86">
        <f t="shared" si="6"/>
        <v>14.999999999999998</v>
      </c>
      <c r="AA48" s="77">
        <f>SUM(Table35155053539[[#This Row],[Floor4]],Table35155053539[[#This Row],[Vault6]])</f>
        <v>0</v>
      </c>
      <c r="AB48" s="86">
        <f t="shared" si="6"/>
        <v>20.999999999999993</v>
      </c>
    </row>
    <row r="49" spans="1:28" x14ac:dyDescent="0.25">
      <c r="A49" s="1"/>
      <c r="B49" s="1"/>
      <c r="C49" s="1"/>
      <c r="D49" s="1"/>
      <c r="E49" s="1"/>
      <c r="F49" s="1"/>
      <c r="G49" s="1"/>
      <c r="H49" s="1"/>
      <c r="I49" s="1"/>
      <c r="J49" s="1"/>
      <c r="K49" s="1"/>
      <c r="M49" s="1"/>
      <c r="N49" s="1"/>
      <c r="O49" s="1"/>
      <c r="P49" s="1"/>
      <c r="Q49" s="1"/>
      <c r="U49" s="127"/>
      <c r="V49" s="156"/>
      <c r="W49" s="75"/>
      <c r="X49" s="157"/>
      <c r="Y49" s="82"/>
      <c r="Z49" s="83"/>
      <c r="AA49" s="158"/>
      <c r="AB49" s="159"/>
    </row>
    <row r="50" spans="1:28" x14ac:dyDescent="0.25">
      <c r="A50" s="175"/>
      <c r="B50" s="175"/>
      <c r="C50" s="175"/>
      <c r="D50" s="175"/>
      <c r="E50" s="175"/>
      <c r="F50" s="127"/>
      <c r="G50" s="175"/>
      <c r="H50" s="175"/>
      <c r="I50" s="175"/>
      <c r="J50" s="175"/>
      <c r="K50" s="175"/>
      <c r="L50" s="9"/>
      <c r="M50" s="175"/>
      <c r="N50" s="175"/>
      <c r="O50" s="175"/>
      <c r="P50" s="175"/>
      <c r="Q50" s="175"/>
      <c r="U50" s="127"/>
      <c r="V50" s="156"/>
      <c r="W50" s="75"/>
      <c r="X50" s="157"/>
      <c r="Y50" s="82"/>
      <c r="Z50" s="83"/>
      <c r="AA50" s="158"/>
      <c r="AB50" s="159"/>
    </row>
    <row r="51" spans="1:28" x14ac:dyDescent="0.25">
      <c r="A51" s="133"/>
      <c r="B51" s="133"/>
      <c r="C51" s="133"/>
      <c r="D51" s="133"/>
      <c r="E51" s="133"/>
      <c r="F51" s="1"/>
      <c r="G51" s="133"/>
      <c r="H51" s="133"/>
      <c r="I51" s="133"/>
      <c r="J51" s="133"/>
      <c r="K51" s="133"/>
      <c r="M51" s="133"/>
      <c r="N51" s="133"/>
      <c r="O51" s="133"/>
      <c r="P51" s="133"/>
      <c r="Q51" s="133"/>
      <c r="U51" s="127"/>
      <c r="V51" s="156"/>
      <c r="W51" s="75"/>
      <c r="X51" s="157"/>
      <c r="Y51" s="82"/>
      <c r="Z51" s="83"/>
      <c r="AA51" s="158"/>
      <c r="AB51" s="159"/>
    </row>
    <row r="52" spans="1:28" x14ac:dyDescent="0.25">
      <c r="A52" s="121"/>
      <c r="B52" s="132"/>
      <c r="C52" s="82"/>
      <c r="D52" s="82"/>
      <c r="E52" s="82"/>
      <c r="F52" s="1"/>
      <c r="G52" s="121"/>
      <c r="H52" s="132"/>
      <c r="I52" s="82"/>
      <c r="J52" s="82"/>
      <c r="K52" s="82"/>
      <c r="M52" s="121"/>
      <c r="N52" s="132"/>
      <c r="O52" s="82"/>
      <c r="P52" s="82"/>
      <c r="Q52" s="82"/>
      <c r="U52" s="127"/>
      <c r="V52" s="156"/>
      <c r="W52" s="75"/>
      <c r="X52" s="157"/>
      <c r="Y52" s="82"/>
      <c r="Z52" s="83"/>
      <c r="AA52" s="158"/>
      <c r="AB52" s="159"/>
    </row>
    <row r="53" spans="1:28" x14ac:dyDescent="0.25">
      <c r="A53" s="121"/>
      <c r="B53" s="132"/>
      <c r="C53" s="82"/>
      <c r="D53" s="82"/>
      <c r="E53" s="82"/>
      <c r="F53" s="1"/>
      <c r="G53" s="121"/>
      <c r="H53" s="132"/>
      <c r="I53" s="82"/>
      <c r="J53" s="82"/>
      <c r="K53" s="82"/>
      <c r="M53" s="121"/>
      <c r="N53" s="132"/>
      <c r="O53" s="82"/>
      <c r="P53" s="82"/>
      <c r="Q53" s="82"/>
    </row>
    <row r="54" spans="1:28" x14ac:dyDescent="0.25">
      <c r="A54" s="121"/>
      <c r="B54" s="132"/>
      <c r="C54" s="82"/>
      <c r="D54" s="82"/>
      <c r="E54" s="82"/>
      <c r="F54" s="1"/>
      <c r="G54" s="121"/>
      <c r="H54" s="132"/>
      <c r="I54" s="82"/>
      <c r="J54" s="82"/>
      <c r="K54" s="82"/>
      <c r="M54" s="121"/>
      <c r="N54" s="132"/>
      <c r="O54" s="82"/>
      <c r="P54" s="82"/>
      <c r="Q54" s="82"/>
    </row>
    <row r="55" spans="1:28" x14ac:dyDescent="0.25">
      <c r="A55" s="121"/>
      <c r="B55" s="132"/>
      <c r="C55" s="82"/>
      <c r="D55" s="82"/>
      <c r="E55" s="82"/>
      <c r="F55" s="1"/>
      <c r="G55" s="121"/>
      <c r="H55" s="132"/>
      <c r="I55" s="82"/>
      <c r="J55" s="82"/>
      <c r="K55" s="82"/>
      <c r="M55" s="121"/>
      <c r="N55" s="132"/>
      <c r="O55" s="82"/>
      <c r="P55" s="82"/>
      <c r="Q55" s="82"/>
    </row>
    <row r="56" spans="1:28" x14ac:dyDescent="0.25">
      <c r="A56" s="121"/>
      <c r="B56" s="132"/>
      <c r="C56" s="82"/>
      <c r="D56" s="82"/>
      <c r="E56" s="82"/>
      <c r="F56" s="1"/>
      <c r="G56" s="121"/>
      <c r="H56" s="132"/>
      <c r="I56" s="82"/>
      <c r="J56" s="82"/>
      <c r="K56" s="82"/>
      <c r="M56" s="121"/>
      <c r="N56" s="132"/>
      <c r="O56" s="82"/>
      <c r="P56" s="82"/>
      <c r="Q56" s="82"/>
    </row>
    <row r="57" spans="1:28" x14ac:dyDescent="0.25">
      <c r="A57" s="121"/>
      <c r="B57" s="132"/>
      <c r="C57" s="82"/>
      <c r="D57" s="82"/>
      <c r="E57" s="75"/>
      <c r="F57" s="127"/>
      <c r="G57" s="121"/>
      <c r="H57" s="132"/>
      <c r="I57" s="82"/>
      <c r="J57" s="82"/>
      <c r="K57" s="75"/>
      <c r="L57" s="9"/>
      <c r="M57" s="121"/>
      <c r="N57" s="132"/>
      <c r="O57" s="82"/>
      <c r="P57" s="82"/>
      <c r="Q57" s="75"/>
    </row>
    <row r="58" spans="1:28" x14ac:dyDescent="0.25">
      <c r="A58" s="1"/>
      <c r="B58" s="123"/>
      <c r="C58" s="71"/>
      <c r="D58" s="71"/>
      <c r="E58" s="124"/>
      <c r="F58" s="127"/>
      <c r="G58" s="1"/>
      <c r="H58" s="123"/>
      <c r="I58" s="71"/>
      <c r="J58" s="71"/>
      <c r="K58" s="124"/>
      <c r="L58" s="9"/>
      <c r="M58" s="1"/>
      <c r="N58" s="123"/>
      <c r="O58" s="71"/>
      <c r="P58" s="71"/>
      <c r="Q58" s="124"/>
    </row>
    <row r="59" spans="1:28" x14ac:dyDescent="0.25">
      <c r="A59" s="1"/>
      <c r="B59" s="142"/>
      <c r="C59" s="1"/>
      <c r="D59" s="123"/>
      <c r="E59" s="137"/>
      <c r="F59" s="1"/>
      <c r="G59" s="1"/>
      <c r="H59" s="142"/>
      <c r="I59" s="1"/>
      <c r="J59" s="123"/>
      <c r="K59" s="137"/>
      <c r="M59" s="1"/>
      <c r="N59" s="142"/>
      <c r="O59" s="1"/>
      <c r="P59" s="1"/>
      <c r="Q59" s="137"/>
    </row>
    <row r="60" spans="1:28" x14ac:dyDescent="0.25">
      <c r="A60" s="1"/>
      <c r="B60" s="1"/>
      <c r="C60" s="1"/>
      <c r="D60" s="1"/>
      <c r="E60" s="1"/>
      <c r="F60" s="1"/>
      <c r="G60" s="1"/>
      <c r="H60" s="1"/>
      <c r="I60" s="1"/>
      <c r="J60" s="1"/>
      <c r="K60" s="1"/>
      <c r="M60" s="1"/>
      <c r="N60" s="1"/>
      <c r="O60" s="1"/>
      <c r="P60" s="1"/>
      <c r="Q60" s="1"/>
    </row>
    <row r="61" spans="1:28" x14ac:dyDescent="0.25">
      <c r="A61" s="175"/>
      <c r="B61" s="175"/>
      <c r="C61" s="175"/>
      <c r="D61" s="175"/>
      <c r="E61" s="175"/>
      <c r="F61" s="127"/>
      <c r="G61" s="175"/>
      <c r="H61" s="175"/>
      <c r="I61" s="175"/>
      <c r="J61" s="175"/>
      <c r="K61" s="175"/>
      <c r="L61" s="9"/>
      <c r="M61" s="175"/>
      <c r="N61" s="175"/>
      <c r="O61" s="175"/>
      <c r="P61" s="175"/>
      <c r="Q61" s="175"/>
    </row>
    <row r="62" spans="1:28" x14ac:dyDescent="0.25">
      <c r="A62" s="133"/>
      <c r="B62" s="133"/>
      <c r="C62" s="133"/>
      <c r="D62" s="133"/>
      <c r="E62" s="133"/>
      <c r="F62" s="1"/>
      <c r="G62" s="133"/>
      <c r="H62" s="133"/>
      <c r="I62" s="133"/>
      <c r="J62" s="133"/>
      <c r="K62" s="133"/>
      <c r="M62" s="133"/>
      <c r="N62" s="133"/>
      <c r="O62" s="133"/>
      <c r="P62" s="133"/>
      <c r="Q62" s="133"/>
    </row>
    <row r="63" spans="1:28" x14ac:dyDescent="0.25">
      <c r="A63" s="121"/>
      <c r="B63" s="132"/>
      <c r="C63" s="82"/>
      <c r="D63" s="82"/>
      <c r="E63" s="82"/>
      <c r="F63" s="1"/>
      <c r="G63" s="121"/>
      <c r="H63" s="132"/>
      <c r="I63" s="82"/>
      <c r="J63" s="82"/>
      <c r="K63" s="82"/>
      <c r="M63" s="121"/>
      <c r="N63" s="132"/>
      <c r="O63" s="82"/>
      <c r="P63" s="82"/>
      <c r="Q63" s="82"/>
    </row>
    <row r="64" spans="1:28" x14ac:dyDescent="0.25">
      <c r="A64" s="121"/>
      <c r="B64" s="132"/>
      <c r="C64" s="82"/>
      <c r="D64" s="82"/>
      <c r="E64" s="82"/>
      <c r="F64" s="1"/>
      <c r="G64" s="121"/>
      <c r="H64" s="132"/>
      <c r="I64" s="82"/>
      <c r="J64" s="82"/>
      <c r="K64" s="82"/>
      <c r="M64" s="121"/>
      <c r="N64" s="132"/>
      <c r="O64" s="82"/>
      <c r="P64" s="82"/>
      <c r="Q64" s="82"/>
    </row>
    <row r="65" spans="1:17" x14ac:dyDescent="0.25">
      <c r="A65" s="121"/>
      <c r="B65" s="132"/>
      <c r="C65" s="82"/>
      <c r="D65" s="82"/>
      <c r="E65" s="82"/>
      <c r="F65" s="1"/>
      <c r="G65" s="121"/>
      <c r="H65" s="132"/>
      <c r="I65" s="82"/>
      <c r="J65" s="82"/>
      <c r="K65" s="82"/>
      <c r="M65" s="121"/>
      <c r="N65" s="132"/>
      <c r="O65" s="82"/>
      <c r="P65" s="82"/>
      <c r="Q65" s="82"/>
    </row>
    <row r="66" spans="1:17" x14ac:dyDescent="0.25">
      <c r="A66" s="121"/>
      <c r="B66" s="132"/>
      <c r="C66" s="132"/>
      <c r="D66" s="132"/>
      <c r="E66" s="82"/>
      <c r="F66" s="1"/>
      <c r="G66" s="121"/>
      <c r="H66" s="132"/>
      <c r="I66" s="82"/>
      <c r="J66" s="82"/>
      <c r="K66" s="82"/>
      <c r="M66" s="121"/>
      <c r="N66" s="132"/>
      <c r="O66" s="82"/>
      <c r="P66" s="82"/>
      <c r="Q66" s="82"/>
    </row>
    <row r="67" spans="1:17" x14ac:dyDescent="0.25">
      <c r="A67" s="121"/>
      <c r="B67" s="132"/>
      <c r="C67" s="132"/>
      <c r="D67" s="132"/>
      <c r="E67" s="82"/>
      <c r="F67" s="1"/>
      <c r="G67" s="121"/>
      <c r="H67" s="132"/>
      <c r="I67" s="82"/>
      <c r="J67" s="82"/>
      <c r="K67" s="82"/>
      <c r="M67" s="121"/>
      <c r="N67" s="132"/>
      <c r="O67" s="82"/>
      <c r="P67" s="82"/>
      <c r="Q67" s="82"/>
    </row>
    <row r="68" spans="1:17" x14ac:dyDescent="0.25">
      <c r="A68" s="121"/>
      <c r="B68" s="132"/>
      <c r="C68" s="132"/>
      <c r="D68" s="132"/>
      <c r="E68" s="75"/>
      <c r="F68" s="127"/>
      <c r="G68" s="121"/>
      <c r="H68" s="132"/>
      <c r="I68" s="82"/>
      <c r="J68" s="82"/>
      <c r="K68" s="75"/>
      <c r="L68" s="9"/>
      <c r="M68" s="121"/>
      <c r="N68" s="132"/>
      <c r="O68" s="82"/>
      <c r="P68" s="82"/>
      <c r="Q68" s="75"/>
    </row>
    <row r="69" spans="1:17" x14ac:dyDescent="0.25">
      <c r="A69" s="1"/>
      <c r="B69" s="123"/>
      <c r="C69" s="71"/>
      <c r="D69" s="71"/>
      <c r="E69" s="124"/>
      <c r="F69" s="127"/>
      <c r="G69" s="1"/>
      <c r="H69" s="123"/>
      <c r="I69" s="71"/>
      <c r="J69" s="71"/>
      <c r="K69" s="124"/>
      <c r="L69" s="9"/>
      <c r="M69" s="1"/>
      <c r="N69" s="123"/>
      <c r="O69" s="71"/>
      <c r="P69" s="71"/>
      <c r="Q69" s="124"/>
    </row>
    <row r="70" spans="1:17" x14ac:dyDescent="0.25">
      <c r="A70" s="1"/>
      <c r="B70" s="142"/>
      <c r="C70" s="1"/>
      <c r="D70" s="123"/>
      <c r="E70" s="137"/>
      <c r="F70" s="1"/>
      <c r="G70" s="1"/>
      <c r="H70" s="142"/>
      <c r="I70" s="1"/>
      <c r="J70" s="123"/>
      <c r="K70" s="137"/>
      <c r="M70" s="1"/>
      <c r="N70" s="142"/>
      <c r="O70" s="1"/>
      <c r="P70" s="123"/>
      <c r="Q70" s="137"/>
    </row>
    <row r="71" spans="1:17" x14ac:dyDescent="0.25">
      <c r="A71" s="96"/>
      <c r="B71" s="96"/>
      <c r="C71" s="96"/>
      <c r="D71" s="96"/>
      <c r="E71" s="96"/>
      <c r="F71" s="96"/>
      <c r="G71" s="96"/>
      <c r="H71" s="96"/>
      <c r="I71" s="96"/>
      <c r="J71" s="96"/>
      <c r="K71" s="96"/>
      <c r="L71" s="96"/>
      <c r="M71" s="1"/>
      <c r="N71" s="1"/>
      <c r="O71" s="1"/>
      <c r="P71" s="1"/>
      <c r="Q71" s="1"/>
    </row>
    <row r="72" spans="1:17" x14ac:dyDescent="0.25">
      <c r="A72" s="175"/>
      <c r="B72" s="175"/>
      <c r="C72" s="175"/>
      <c r="D72" s="175"/>
      <c r="E72" s="175"/>
      <c r="F72" s="96"/>
      <c r="G72" s="175"/>
      <c r="H72" s="175"/>
      <c r="I72" s="175"/>
      <c r="J72" s="175"/>
      <c r="K72" s="175"/>
      <c r="L72" s="163"/>
      <c r="M72" s="175"/>
      <c r="N72" s="175"/>
      <c r="O72" s="175"/>
      <c r="P72" s="175"/>
      <c r="Q72" s="175"/>
    </row>
    <row r="73" spans="1:17" x14ac:dyDescent="0.25">
      <c r="A73" s="133"/>
      <c r="B73" s="133"/>
      <c r="C73" s="133"/>
      <c r="D73" s="133"/>
      <c r="E73" s="133"/>
      <c r="F73" s="96"/>
      <c r="G73" s="133"/>
      <c r="H73" s="133"/>
      <c r="I73" s="133"/>
      <c r="J73" s="133"/>
      <c r="K73" s="133"/>
      <c r="L73" s="96"/>
      <c r="M73" s="133"/>
      <c r="N73" s="133"/>
      <c r="O73" s="133"/>
      <c r="P73" s="133"/>
      <c r="Q73" s="133"/>
    </row>
    <row r="74" spans="1:17" x14ac:dyDescent="0.25">
      <c r="A74" s="121"/>
      <c r="B74" s="132"/>
      <c r="C74" s="82"/>
      <c r="D74" s="82"/>
      <c r="E74" s="82"/>
      <c r="F74" s="96"/>
      <c r="G74" s="121"/>
      <c r="H74" s="132"/>
      <c r="I74" s="82"/>
      <c r="J74" s="82"/>
      <c r="K74" s="82"/>
      <c r="L74" s="96"/>
      <c r="M74" s="121"/>
      <c r="N74" s="132"/>
      <c r="O74" s="82"/>
      <c r="P74" s="82"/>
      <c r="Q74" s="82"/>
    </row>
    <row r="75" spans="1:17" x14ac:dyDescent="0.25">
      <c r="A75" s="121"/>
      <c r="B75" s="132"/>
      <c r="C75" s="82"/>
      <c r="D75" s="82"/>
      <c r="E75" s="82"/>
      <c r="F75" s="96"/>
      <c r="G75" s="121"/>
      <c r="H75" s="132"/>
      <c r="I75" s="82"/>
      <c r="J75" s="82"/>
      <c r="K75" s="82"/>
      <c r="L75" s="96"/>
      <c r="M75" s="121"/>
      <c r="N75" s="132"/>
      <c r="O75" s="82"/>
      <c r="P75" s="82"/>
      <c r="Q75" s="82"/>
    </row>
    <row r="76" spans="1:17" x14ac:dyDescent="0.25">
      <c r="A76" s="121"/>
      <c r="B76" s="184"/>
      <c r="C76" s="82"/>
      <c r="D76" s="82"/>
      <c r="E76" s="82"/>
      <c r="F76" s="96"/>
      <c r="G76" s="121"/>
      <c r="H76" s="132"/>
      <c r="I76" s="82"/>
      <c r="J76" s="82"/>
      <c r="K76" s="82"/>
      <c r="L76" s="96"/>
      <c r="M76" s="121"/>
      <c r="N76" s="132"/>
      <c r="O76" s="82"/>
      <c r="P76" s="82"/>
      <c r="Q76" s="82"/>
    </row>
    <row r="77" spans="1:17" x14ac:dyDescent="0.25">
      <c r="A77" s="121"/>
      <c r="B77" s="132"/>
      <c r="C77" s="82"/>
      <c r="D77" s="82"/>
      <c r="E77" s="82"/>
      <c r="F77" s="96"/>
      <c r="G77" s="121"/>
      <c r="H77" s="132"/>
      <c r="I77" s="82"/>
      <c r="J77" s="82"/>
      <c r="K77" s="82"/>
      <c r="L77" s="163"/>
      <c r="M77" s="121"/>
      <c r="N77" s="132"/>
      <c r="O77" s="82"/>
      <c r="P77" s="82"/>
      <c r="Q77" s="82"/>
    </row>
    <row r="78" spans="1:17" x14ac:dyDescent="0.25">
      <c r="A78" s="121"/>
      <c r="B78" s="132"/>
      <c r="C78" s="82"/>
      <c r="D78" s="82"/>
      <c r="E78" s="82"/>
      <c r="F78" s="96"/>
      <c r="G78" s="121"/>
      <c r="H78" s="132"/>
      <c r="I78" s="82"/>
      <c r="J78" s="82"/>
      <c r="K78" s="82"/>
      <c r="L78" s="96"/>
      <c r="M78" s="121"/>
      <c r="N78" s="132"/>
      <c r="O78" s="82"/>
      <c r="P78" s="82"/>
      <c r="Q78" s="82"/>
    </row>
    <row r="79" spans="1:17" x14ac:dyDescent="0.25">
      <c r="A79" s="121"/>
      <c r="B79" s="132"/>
      <c r="C79" s="82"/>
      <c r="D79" s="82"/>
      <c r="E79" s="75"/>
      <c r="F79" s="96"/>
      <c r="G79" s="121"/>
      <c r="H79" s="132"/>
      <c r="I79" s="82"/>
      <c r="J79" s="82"/>
      <c r="K79" s="75"/>
      <c r="L79" s="96"/>
      <c r="M79" s="121"/>
      <c r="N79" s="132"/>
      <c r="O79" s="82"/>
      <c r="P79" s="82"/>
      <c r="Q79" s="75"/>
    </row>
    <row r="80" spans="1:17" x14ac:dyDescent="0.25">
      <c r="A80" s="1"/>
      <c r="B80" s="123"/>
      <c r="C80" s="71"/>
      <c r="D80" s="71"/>
      <c r="E80" s="124"/>
      <c r="F80" s="96"/>
      <c r="G80" s="1"/>
      <c r="H80" s="123"/>
      <c r="I80" s="71"/>
      <c r="J80" s="71"/>
      <c r="K80" s="124"/>
      <c r="L80" s="96"/>
      <c r="M80" s="1"/>
      <c r="N80" s="123"/>
      <c r="O80" s="71"/>
      <c r="P80" s="71"/>
      <c r="Q80" s="124"/>
    </row>
    <row r="81" spans="1:17" x14ac:dyDescent="0.25">
      <c r="A81" s="96"/>
      <c r="B81" s="142"/>
      <c r="C81" s="96"/>
      <c r="D81" s="99"/>
      <c r="E81" s="100"/>
      <c r="F81" s="96"/>
      <c r="G81" s="96"/>
      <c r="H81" s="142"/>
      <c r="I81" s="96"/>
      <c r="J81" s="96"/>
      <c r="K81" s="96"/>
      <c r="L81" s="96"/>
      <c r="M81" s="1"/>
      <c r="N81" s="142"/>
      <c r="O81" s="1"/>
      <c r="P81" s="123"/>
      <c r="Q81" s="1"/>
    </row>
    <row r="82" spans="1:17" x14ac:dyDescent="0.25">
      <c r="A82" s="90"/>
      <c r="B82" s="90"/>
      <c r="C82" s="90"/>
      <c r="D82" s="90"/>
      <c r="E82" s="90"/>
      <c r="F82" s="96"/>
      <c r="G82" s="175"/>
      <c r="H82" s="175"/>
      <c r="I82" s="175"/>
      <c r="J82" s="175"/>
      <c r="K82" s="175"/>
      <c r="L82" s="163"/>
      <c r="M82" s="1"/>
      <c r="N82" s="1"/>
      <c r="O82" s="1"/>
      <c r="P82" s="1"/>
      <c r="Q82" s="1"/>
    </row>
    <row r="83" spans="1:17" x14ac:dyDescent="0.25">
      <c r="A83" s="175"/>
      <c r="B83" s="175"/>
      <c r="C83" s="175"/>
      <c r="D83" s="175"/>
      <c r="E83" s="175"/>
      <c r="F83" s="127"/>
      <c r="G83" s="175"/>
      <c r="H83" s="175"/>
      <c r="I83" s="175"/>
      <c r="J83" s="175"/>
      <c r="K83" s="175"/>
      <c r="L83" s="96"/>
      <c r="M83" s="175"/>
      <c r="N83" s="175"/>
      <c r="O83" s="175"/>
      <c r="P83" s="175"/>
      <c r="Q83" s="175"/>
    </row>
    <row r="84" spans="1:17" x14ac:dyDescent="0.25">
      <c r="A84" s="133"/>
      <c r="B84" s="133"/>
      <c r="C84" s="133"/>
      <c r="D84" s="133"/>
      <c r="E84" s="133"/>
      <c r="F84" s="1"/>
      <c r="G84" s="133"/>
      <c r="H84" s="133"/>
      <c r="I84" s="133"/>
      <c r="J84" s="133"/>
      <c r="K84" s="133"/>
      <c r="L84" s="96"/>
      <c r="M84" s="133"/>
      <c r="N84" s="133"/>
      <c r="O84" s="133"/>
      <c r="P84" s="133"/>
      <c r="Q84" s="133"/>
    </row>
    <row r="85" spans="1:17" x14ac:dyDescent="0.25">
      <c r="A85" s="121"/>
      <c r="B85" s="132"/>
      <c r="C85" s="82"/>
      <c r="D85" s="82"/>
      <c r="E85" s="82"/>
      <c r="F85" s="1"/>
      <c r="G85" s="121"/>
      <c r="H85" s="132"/>
      <c r="I85" s="82"/>
      <c r="J85" s="82"/>
      <c r="K85" s="82"/>
      <c r="L85" s="96"/>
      <c r="M85" s="121"/>
      <c r="N85" s="132"/>
      <c r="O85" s="82"/>
      <c r="P85" s="82"/>
      <c r="Q85" s="82"/>
    </row>
    <row r="86" spans="1:17" x14ac:dyDescent="0.25">
      <c r="A86" s="121"/>
      <c r="B86" s="132"/>
      <c r="C86" s="82"/>
      <c r="D86" s="82"/>
      <c r="E86" s="82"/>
      <c r="F86" s="1"/>
      <c r="G86" s="121"/>
      <c r="H86" s="132"/>
      <c r="I86" s="82"/>
      <c r="J86" s="82"/>
      <c r="K86" s="82"/>
      <c r="L86" s="96"/>
      <c r="M86" s="121"/>
      <c r="N86" s="132"/>
      <c r="O86" s="82"/>
      <c r="P86" s="82"/>
      <c r="Q86" s="82"/>
    </row>
    <row r="87" spans="1:17" x14ac:dyDescent="0.25">
      <c r="A87" s="121"/>
      <c r="B87" s="132"/>
      <c r="C87" s="82"/>
      <c r="D87" s="82"/>
      <c r="E87" s="82"/>
      <c r="F87" s="1"/>
      <c r="G87" s="121"/>
      <c r="H87" s="132"/>
      <c r="I87" s="82"/>
      <c r="J87" s="82"/>
      <c r="K87" s="82"/>
      <c r="L87" s="96"/>
      <c r="M87" s="121"/>
      <c r="N87" s="132"/>
      <c r="O87" s="82"/>
      <c r="P87" s="82"/>
      <c r="Q87" s="82"/>
    </row>
    <row r="88" spans="1:17" x14ac:dyDescent="0.25">
      <c r="A88" s="121"/>
      <c r="B88" s="132"/>
      <c r="C88" s="82"/>
      <c r="D88" s="82"/>
      <c r="E88" s="82"/>
      <c r="F88" s="1"/>
      <c r="G88" s="121"/>
      <c r="H88" s="132"/>
      <c r="I88" s="82"/>
      <c r="J88" s="82"/>
      <c r="K88" s="82"/>
      <c r="L88" s="96"/>
      <c r="M88" s="121"/>
      <c r="N88" s="129"/>
      <c r="O88" s="82"/>
      <c r="P88" s="82"/>
      <c r="Q88" s="82"/>
    </row>
    <row r="89" spans="1:17" x14ac:dyDescent="0.25">
      <c r="A89" s="121"/>
      <c r="B89" s="132"/>
      <c r="C89" s="82"/>
      <c r="D89" s="82"/>
      <c r="E89" s="82"/>
      <c r="F89" s="1"/>
      <c r="G89" s="121"/>
      <c r="H89" s="132"/>
      <c r="I89" s="82"/>
      <c r="J89" s="82"/>
      <c r="K89" s="82"/>
      <c r="L89" s="96"/>
      <c r="M89" s="121"/>
      <c r="N89" s="129"/>
      <c r="O89" s="82"/>
      <c r="P89" s="82"/>
      <c r="Q89" s="82"/>
    </row>
    <row r="90" spans="1:17" x14ac:dyDescent="0.25">
      <c r="A90" s="121"/>
      <c r="B90" s="132"/>
      <c r="C90" s="82"/>
      <c r="D90" s="82"/>
      <c r="E90" s="75"/>
      <c r="F90" s="127"/>
      <c r="G90" s="121"/>
      <c r="H90" s="132"/>
      <c r="I90" s="82"/>
      <c r="J90" s="82"/>
      <c r="K90" s="75"/>
      <c r="L90" s="96"/>
      <c r="M90" s="121"/>
      <c r="N90" s="132"/>
      <c r="O90" s="82"/>
      <c r="P90" s="82"/>
      <c r="Q90" s="75"/>
    </row>
    <row r="91" spans="1:17" x14ac:dyDescent="0.25">
      <c r="A91" s="1"/>
      <c r="B91" s="123"/>
      <c r="C91" s="71"/>
      <c r="D91" s="71"/>
      <c r="E91" s="124"/>
      <c r="F91" s="127"/>
      <c r="G91" s="1"/>
      <c r="H91" s="123"/>
      <c r="I91" s="71"/>
      <c r="J91" s="71"/>
      <c r="K91" s="124"/>
      <c r="L91" s="96"/>
      <c r="M91" s="1"/>
      <c r="N91" s="123"/>
      <c r="O91" s="71"/>
      <c r="P91" s="71"/>
      <c r="Q91" s="124"/>
    </row>
    <row r="92" spans="1:17" x14ac:dyDescent="0.25">
      <c r="A92" s="1"/>
      <c r="B92" s="142"/>
      <c r="C92" s="1"/>
      <c r="D92" s="123"/>
      <c r="E92" s="137"/>
      <c r="F92" s="1"/>
      <c r="G92" s="1"/>
      <c r="H92" s="142"/>
      <c r="I92" s="1"/>
      <c r="J92" s="123"/>
      <c r="K92" s="137"/>
      <c r="L92" s="96"/>
      <c r="M92" s="1"/>
      <c r="N92" s="142"/>
      <c r="O92" s="1"/>
      <c r="P92" s="123"/>
      <c r="Q92" s="137"/>
    </row>
    <row r="93" spans="1:17" x14ac:dyDescent="0.25">
      <c r="A93" s="96"/>
      <c r="B93" s="96"/>
      <c r="C93" s="96"/>
      <c r="D93" s="96"/>
      <c r="E93" s="96"/>
      <c r="F93" s="96"/>
      <c r="G93" s="96"/>
      <c r="H93" s="96"/>
      <c r="I93" s="96"/>
      <c r="J93" s="96"/>
      <c r="K93" s="96"/>
      <c r="L93" s="96"/>
      <c r="M93" s="1"/>
      <c r="Q93" s="1"/>
    </row>
    <row r="94" spans="1:17" x14ac:dyDescent="0.25">
      <c r="A94" s="175"/>
      <c r="B94" s="175"/>
      <c r="C94" s="175"/>
      <c r="D94" s="175"/>
      <c r="E94" s="175"/>
      <c r="F94" s="127"/>
      <c r="G94" s="175"/>
      <c r="H94" s="175"/>
      <c r="I94" s="175"/>
      <c r="J94" s="175"/>
      <c r="K94" s="175"/>
      <c r="L94" s="96"/>
      <c r="M94" s="175"/>
      <c r="Q94" s="175"/>
    </row>
    <row r="95" spans="1:17" x14ac:dyDescent="0.25">
      <c r="A95" s="133"/>
      <c r="B95" s="133"/>
      <c r="C95" s="133"/>
      <c r="D95" s="133"/>
      <c r="E95" s="133"/>
      <c r="F95" s="1"/>
      <c r="G95" s="133"/>
      <c r="H95" s="133"/>
      <c r="I95" s="133"/>
      <c r="J95" s="133"/>
      <c r="K95" s="133"/>
      <c r="L95" s="96"/>
      <c r="M95" s="133"/>
      <c r="Q95" s="133"/>
    </row>
    <row r="96" spans="1:17" x14ac:dyDescent="0.25">
      <c r="A96" s="121"/>
      <c r="B96" s="132"/>
      <c r="C96" s="82"/>
      <c r="D96" s="82"/>
      <c r="E96" s="82"/>
      <c r="F96" s="1"/>
      <c r="G96" s="121"/>
      <c r="H96" s="132"/>
      <c r="I96" s="82"/>
      <c r="J96" s="82"/>
      <c r="K96" s="82"/>
      <c r="L96" s="96"/>
      <c r="M96" s="121"/>
      <c r="Q96" s="82"/>
    </row>
    <row r="97" spans="1:17" x14ac:dyDescent="0.25">
      <c r="A97" s="121"/>
      <c r="B97" s="132"/>
      <c r="C97" s="82"/>
      <c r="D97" s="82"/>
      <c r="E97" s="82"/>
      <c r="F97" s="1"/>
      <c r="G97" s="121"/>
      <c r="H97" s="132"/>
      <c r="I97" s="82"/>
      <c r="J97" s="82"/>
      <c r="K97" s="82"/>
      <c r="L97" s="96"/>
      <c r="M97" s="121"/>
      <c r="Q97" s="82"/>
    </row>
    <row r="98" spans="1:17" x14ac:dyDescent="0.25">
      <c r="A98" s="121"/>
      <c r="B98" s="132"/>
      <c r="C98" s="82"/>
      <c r="D98" s="82"/>
      <c r="E98" s="82"/>
      <c r="F98" s="1"/>
      <c r="G98" s="121"/>
      <c r="H98" s="132"/>
      <c r="I98" s="82"/>
      <c r="J98" s="82"/>
      <c r="K98" s="82"/>
      <c r="L98" s="96"/>
      <c r="M98" s="121"/>
      <c r="Q98" s="82"/>
    </row>
    <row r="99" spans="1:17" x14ac:dyDescent="0.25">
      <c r="A99" s="121"/>
      <c r="B99" s="132"/>
      <c r="C99" s="82"/>
      <c r="D99" s="82"/>
      <c r="E99" s="82"/>
      <c r="F99" s="1"/>
      <c r="G99" s="121"/>
      <c r="H99" s="132"/>
      <c r="I99" s="82"/>
      <c r="J99" s="82"/>
      <c r="K99" s="82"/>
      <c r="L99" s="96"/>
      <c r="M99" s="121"/>
      <c r="Q99" s="82"/>
    </row>
    <row r="100" spans="1:17" x14ac:dyDescent="0.25">
      <c r="A100" s="121"/>
      <c r="B100" s="132"/>
      <c r="C100" s="82"/>
      <c r="D100" s="82"/>
      <c r="E100" s="82"/>
      <c r="F100" s="1"/>
      <c r="G100" s="121"/>
      <c r="H100" s="132"/>
      <c r="I100" s="82"/>
      <c r="J100" s="82"/>
      <c r="K100" s="82"/>
      <c r="L100" s="96"/>
      <c r="M100" s="121"/>
      <c r="Q100" s="82"/>
    </row>
    <row r="101" spans="1:17" x14ac:dyDescent="0.25">
      <c r="A101" s="121"/>
      <c r="B101" s="132"/>
      <c r="C101" s="82"/>
      <c r="D101" s="82"/>
      <c r="E101" s="75"/>
      <c r="F101" s="127"/>
      <c r="G101" s="121"/>
      <c r="H101" s="132"/>
      <c r="I101" s="82"/>
      <c r="J101" s="82"/>
      <c r="K101" s="75"/>
      <c r="L101" s="96"/>
      <c r="M101" s="121"/>
      <c r="Q101" s="75"/>
    </row>
    <row r="102" spans="1:17" x14ac:dyDescent="0.25">
      <c r="A102" s="1"/>
      <c r="B102" s="123"/>
      <c r="C102" s="71"/>
      <c r="D102" s="71"/>
      <c r="E102" s="124"/>
      <c r="F102" s="127"/>
      <c r="G102" s="1"/>
      <c r="H102" s="123"/>
      <c r="I102" s="71"/>
      <c r="J102" s="71"/>
      <c r="K102" s="124"/>
      <c r="L102" s="96"/>
      <c r="M102" s="1"/>
      <c r="Q102" s="124"/>
    </row>
    <row r="103" spans="1:17" x14ac:dyDescent="0.25">
      <c r="A103" s="1"/>
      <c r="B103" s="142"/>
      <c r="C103" s="1"/>
      <c r="D103" s="123"/>
      <c r="E103" s="137"/>
      <c r="F103" s="1"/>
      <c r="G103" s="1"/>
      <c r="H103" s="142"/>
      <c r="I103" s="1"/>
      <c r="J103" s="123"/>
      <c r="K103" s="137"/>
      <c r="L103" s="96"/>
      <c r="M103" s="1"/>
      <c r="Q103" s="137"/>
    </row>
    <row r="104" spans="1:17" x14ac:dyDescent="0.25">
      <c r="A104" s="1"/>
      <c r="B104" s="1"/>
      <c r="C104" s="1"/>
      <c r="D104" s="1"/>
      <c r="E104" s="1"/>
      <c r="F104" s="1"/>
      <c r="G104" s="1"/>
      <c r="H104" s="1"/>
      <c r="I104" s="1"/>
      <c r="J104" s="1"/>
      <c r="K104" s="1"/>
      <c r="M104" s="1"/>
      <c r="Q104" s="1"/>
    </row>
    <row r="105" spans="1:17" x14ac:dyDescent="0.25">
      <c r="A105" s="148"/>
      <c r="B105" s="175"/>
      <c r="C105" s="175"/>
      <c r="D105" s="175"/>
      <c r="E105" s="175"/>
      <c r="F105" s="1"/>
      <c r="G105" s="175"/>
      <c r="H105" s="175"/>
      <c r="I105" s="175"/>
      <c r="J105" s="175"/>
      <c r="K105" s="175"/>
      <c r="L105" s="96"/>
      <c r="M105" s="175"/>
      <c r="Q105" s="175"/>
    </row>
    <row r="106" spans="1:17" x14ac:dyDescent="0.25">
      <c r="A106" s="133"/>
      <c r="B106" s="133"/>
      <c r="C106" s="133"/>
      <c r="D106" s="133"/>
      <c r="E106" s="133"/>
      <c r="F106" s="1"/>
      <c r="G106" s="133"/>
      <c r="H106" s="133"/>
      <c r="I106" s="133"/>
      <c r="J106" s="133"/>
      <c r="K106" s="133"/>
      <c r="L106" s="96"/>
      <c r="M106" s="133"/>
      <c r="Q106" s="133"/>
    </row>
    <row r="107" spans="1:17" x14ac:dyDescent="0.25">
      <c r="A107" s="121"/>
      <c r="B107" s="132"/>
      <c r="C107" s="82"/>
      <c r="D107" s="82"/>
      <c r="E107" s="82"/>
      <c r="F107" s="1"/>
      <c r="G107" s="121"/>
      <c r="H107" s="132"/>
      <c r="I107" s="82"/>
      <c r="J107" s="82"/>
      <c r="K107" s="82"/>
      <c r="L107" s="96"/>
      <c r="M107" s="121"/>
      <c r="Q107" s="82"/>
    </row>
    <row r="108" spans="1:17" x14ac:dyDescent="0.25">
      <c r="A108" s="121"/>
      <c r="B108" s="132"/>
      <c r="C108" s="82"/>
      <c r="D108" s="82"/>
      <c r="E108" s="82"/>
      <c r="F108" s="1"/>
      <c r="G108" s="121"/>
      <c r="H108" s="132"/>
      <c r="I108" s="82"/>
      <c r="J108" s="82"/>
      <c r="K108" s="82"/>
      <c r="L108" s="96"/>
      <c r="M108" s="121"/>
      <c r="Q108" s="82"/>
    </row>
    <row r="109" spans="1:17" x14ac:dyDescent="0.25">
      <c r="A109" s="121"/>
      <c r="B109" s="132"/>
      <c r="C109" s="82"/>
      <c r="D109" s="82"/>
      <c r="E109" s="82"/>
      <c r="F109" s="1"/>
      <c r="G109" s="121"/>
      <c r="H109" s="132"/>
      <c r="I109" s="82"/>
      <c r="J109" s="82"/>
      <c r="K109" s="82"/>
      <c r="L109" s="96"/>
      <c r="M109" s="121"/>
      <c r="Q109" s="82"/>
    </row>
    <row r="110" spans="1:17" x14ac:dyDescent="0.25">
      <c r="A110" s="121"/>
      <c r="B110" s="129"/>
      <c r="C110" s="82"/>
      <c r="D110" s="82"/>
      <c r="E110" s="82"/>
      <c r="F110" s="1"/>
      <c r="G110" s="121"/>
      <c r="H110" s="129"/>
      <c r="I110" s="82"/>
      <c r="J110" s="82"/>
      <c r="K110" s="82"/>
      <c r="L110" s="96"/>
      <c r="M110" s="121"/>
      <c r="Q110" s="82"/>
    </row>
    <row r="111" spans="1:17" x14ac:dyDescent="0.25">
      <c r="A111" s="121"/>
      <c r="B111" s="129"/>
      <c r="C111" s="82"/>
      <c r="D111" s="82"/>
      <c r="E111" s="82"/>
      <c r="F111" s="1"/>
      <c r="G111" s="121"/>
      <c r="H111" s="129"/>
      <c r="I111" s="82"/>
      <c r="J111" s="82"/>
      <c r="K111" s="82"/>
      <c r="L111" s="96"/>
      <c r="M111" s="121"/>
      <c r="Q111" s="82"/>
    </row>
    <row r="112" spans="1:17" x14ac:dyDescent="0.25">
      <c r="A112" s="121"/>
      <c r="B112" s="132"/>
      <c r="C112" s="82"/>
      <c r="D112" s="82"/>
      <c r="E112" s="75"/>
      <c r="F112" s="1"/>
      <c r="G112" s="121"/>
      <c r="H112" s="132"/>
      <c r="I112" s="82"/>
      <c r="J112" s="82"/>
      <c r="K112" s="75"/>
      <c r="L112" s="96"/>
      <c r="M112" s="121"/>
      <c r="Q112" s="75"/>
    </row>
    <row r="113" spans="1:17" x14ac:dyDescent="0.25">
      <c r="A113" s="1"/>
      <c r="B113" s="123"/>
      <c r="C113" s="71"/>
      <c r="D113" s="71"/>
      <c r="E113" s="124"/>
      <c r="F113" s="1"/>
      <c r="G113" s="1"/>
      <c r="H113" s="123"/>
      <c r="I113" s="71"/>
      <c r="J113" s="71"/>
      <c r="K113" s="124"/>
      <c r="L113" s="96"/>
      <c r="M113" s="1"/>
      <c r="Q113" s="124"/>
    </row>
    <row r="114" spans="1:17" x14ac:dyDescent="0.25">
      <c r="A114" s="1"/>
      <c r="B114" s="142"/>
      <c r="C114" s="1"/>
      <c r="D114" s="123"/>
      <c r="E114" s="137"/>
      <c r="F114" s="1"/>
      <c r="G114" s="1"/>
      <c r="H114" s="142"/>
      <c r="I114" s="1"/>
      <c r="J114" s="123"/>
      <c r="K114" s="137"/>
      <c r="M114" s="1"/>
      <c r="Q114" s="137"/>
    </row>
    <row r="115" spans="1:17" x14ac:dyDescent="0.25">
      <c r="G115" s="1"/>
      <c r="H115" s="1"/>
      <c r="I115" s="1"/>
      <c r="J115" s="1"/>
      <c r="K115" s="1"/>
      <c r="L115" s="1"/>
      <c r="M115" s="1"/>
    </row>
    <row r="116" spans="1:17" x14ac:dyDescent="0.25">
      <c r="A116" s="175"/>
      <c r="B116" s="175"/>
      <c r="C116" s="175"/>
      <c r="D116" s="175"/>
      <c r="E116" s="175"/>
      <c r="G116" s="1"/>
      <c r="H116" s="1"/>
      <c r="I116" s="1"/>
      <c r="J116" s="1"/>
      <c r="K116" s="1"/>
      <c r="L116" s="1"/>
      <c r="M116" s="1"/>
    </row>
    <row r="117" spans="1:17" x14ac:dyDescent="0.25">
      <c r="A117" s="92"/>
      <c r="B117" s="92"/>
      <c r="C117" s="92"/>
      <c r="D117" s="92"/>
      <c r="E117" s="92"/>
      <c r="G117" s="1"/>
      <c r="H117" s="1"/>
      <c r="I117" s="1"/>
      <c r="J117" s="1"/>
      <c r="K117" s="1"/>
      <c r="L117" s="1"/>
      <c r="M117" s="1"/>
    </row>
    <row r="118" spans="1:17" x14ac:dyDescent="0.25">
      <c r="A118" s="95"/>
      <c r="B118" s="129"/>
      <c r="C118" s="75"/>
      <c r="D118" s="75"/>
      <c r="E118" s="75"/>
      <c r="G118" s="1"/>
      <c r="H118" s="1"/>
      <c r="I118" s="1"/>
      <c r="J118" s="1"/>
      <c r="K118" s="1"/>
      <c r="L118" s="1"/>
      <c r="M118" s="1"/>
    </row>
    <row r="119" spans="1:17" x14ac:dyDescent="0.25">
      <c r="A119" s="95"/>
      <c r="B119" s="129"/>
      <c r="C119" s="75"/>
      <c r="D119" s="75"/>
      <c r="E119" s="75"/>
      <c r="G119" s="121"/>
      <c r="H119" s="122"/>
      <c r="I119" s="82"/>
      <c r="J119" s="82"/>
      <c r="K119" s="82"/>
      <c r="L119" s="1"/>
      <c r="M119" s="1"/>
    </row>
    <row r="120" spans="1:17" x14ac:dyDescent="0.25">
      <c r="A120" s="95"/>
      <c r="B120" s="129"/>
      <c r="C120" s="75"/>
      <c r="D120" s="75"/>
      <c r="E120" s="75"/>
      <c r="G120" s="121"/>
      <c r="H120" s="122"/>
      <c r="I120" s="82"/>
      <c r="J120" s="82"/>
      <c r="K120" s="82"/>
      <c r="L120" s="1"/>
      <c r="M120" s="1"/>
    </row>
    <row r="121" spans="1:17" x14ac:dyDescent="0.25">
      <c r="G121" s="1"/>
      <c r="H121" s="1"/>
      <c r="I121" s="1"/>
      <c r="J121" s="1"/>
      <c r="K121" s="1"/>
      <c r="L121" s="1"/>
      <c r="M121" s="1"/>
    </row>
    <row r="122" spans="1:17" x14ac:dyDescent="0.25">
      <c r="G122" s="1"/>
      <c r="H122" s="1"/>
      <c r="I122" s="1"/>
      <c r="J122" s="1"/>
      <c r="K122" s="1"/>
      <c r="L122" s="1"/>
      <c r="M122" s="1"/>
    </row>
    <row r="123" spans="1:17" x14ac:dyDescent="0.25">
      <c r="G123" s="1"/>
      <c r="H123" s="1"/>
      <c r="I123" s="1"/>
      <c r="J123" s="1"/>
      <c r="K123" s="1"/>
      <c r="L123" s="1"/>
      <c r="M123" s="1"/>
    </row>
    <row r="124" spans="1:17" x14ac:dyDescent="0.25">
      <c r="G124" s="1"/>
      <c r="H124" s="1"/>
      <c r="I124" s="1"/>
      <c r="J124" s="1"/>
      <c r="K124" s="1"/>
      <c r="L124" s="1"/>
      <c r="M124" s="1"/>
    </row>
    <row r="125" spans="1:17" x14ac:dyDescent="0.25">
      <c r="G125" s="1"/>
      <c r="H125" s="1"/>
      <c r="I125" s="1"/>
      <c r="J125" s="1"/>
      <c r="K125" s="1"/>
      <c r="L125" s="1"/>
      <c r="M125" s="1"/>
    </row>
    <row r="129" spans="1:11" x14ac:dyDescent="0.25">
      <c r="A129" s="1"/>
      <c r="B129" s="1"/>
      <c r="C129" s="1"/>
      <c r="D129" s="1"/>
      <c r="E129" s="1"/>
    </row>
    <row r="130" spans="1:11" x14ac:dyDescent="0.25">
      <c r="A130" s="121"/>
      <c r="B130" s="132"/>
      <c r="C130" s="132"/>
      <c r="D130" s="132"/>
      <c r="E130" s="82"/>
      <c r="G130" s="121"/>
      <c r="H130" s="122"/>
      <c r="I130" s="82"/>
      <c r="J130" s="82"/>
      <c r="K130" s="82"/>
    </row>
    <row r="131" spans="1:11" x14ac:dyDescent="0.25">
      <c r="A131" s="121"/>
      <c r="B131" s="132"/>
      <c r="C131" s="132"/>
      <c r="D131" s="132"/>
      <c r="E131" s="82"/>
      <c r="G131" s="121"/>
      <c r="H131" s="122"/>
      <c r="I131" s="82"/>
      <c r="J131" s="82"/>
      <c r="K131" s="82"/>
    </row>
    <row r="132" spans="1:11" x14ac:dyDescent="0.25">
      <c r="A132" s="121"/>
      <c r="B132" s="132"/>
      <c r="C132" s="132"/>
      <c r="D132" s="132"/>
      <c r="E132" s="75"/>
      <c r="G132" s="121"/>
      <c r="H132" s="122"/>
      <c r="I132" s="82"/>
      <c r="J132" s="82"/>
      <c r="K132" s="75"/>
    </row>
    <row r="133" spans="1:11" x14ac:dyDescent="0.25">
      <c r="A133" s="1"/>
      <c r="B133" s="123"/>
      <c r="C133" s="71"/>
      <c r="D133" s="71"/>
      <c r="E133" s="124"/>
      <c r="G133" s="1"/>
      <c r="H133" s="123"/>
      <c r="I133" s="71"/>
      <c r="J133" s="71"/>
      <c r="K133" s="124"/>
    </row>
  </sheetData>
  <mergeCells count="3">
    <mergeCell ref="A1:AB1"/>
    <mergeCell ref="A2:AB2"/>
    <mergeCell ref="G4:I4"/>
  </mergeCells>
  <phoneticPr fontId="20" type="noConversion"/>
  <conditionalFormatting sqref="AB8:AB48">
    <cfRule type="cellIs" dxfId="353" priority="85" operator="equal">
      <formula>3</formula>
    </cfRule>
    <cfRule type="cellIs" dxfId="352" priority="86" operator="equal">
      <formula>2</formula>
    </cfRule>
    <cfRule type="cellIs" dxfId="351" priority="87" operator="equal">
      <formula>1</formula>
    </cfRule>
  </conditionalFormatting>
  <conditionalFormatting sqref="P29:P36">
    <cfRule type="cellIs" dxfId="350" priority="82" operator="equal">
      <formula>3</formula>
    </cfRule>
    <cfRule type="cellIs" dxfId="349" priority="83" operator="equal">
      <formula>2</formula>
    </cfRule>
    <cfRule type="cellIs" dxfId="348" priority="84" operator="equal">
      <formula>1</formula>
    </cfRule>
  </conditionalFormatting>
  <conditionalFormatting sqref="AB7">
    <cfRule type="cellIs" dxfId="347" priority="73" operator="equal">
      <formula>3</formula>
    </cfRule>
    <cfRule type="cellIs" dxfId="346" priority="74" operator="equal">
      <formula>2</formula>
    </cfRule>
    <cfRule type="cellIs" dxfId="345" priority="75" operator="equal">
      <formula>1</formula>
    </cfRule>
  </conditionalFormatting>
  <conditionalFormatting sqref="Z8:Z48">
    <cfRule type="cellIs" dxfId="344" priority="10" operator="equal">
      <formula>3</formula>
    </cfRule>
    <cfRule type="cellIs" dxfId="343" priority="11" operator="equal">
      <formula>2</formula>
    </cfRule>
    <cfRule type="cellIs" dxfId="342" priority="12" operator="equal">
      <formula>1</formula>
    </cfRule>
  </conditionalFormatting>
  <conditionalFormatting sqref="Z7">
    <cfRule type="cellIs" dxfId="341" priority="7" operator="equal">
      <formula>3</formula>
    </cfRule>
    <cfRule type="cellIs" dxfId="340" priority="8" operator="equal">
      <formula>2</formula>
    </cfRule>
    <cfRule type="cellIs" dxfId="339" priority="9" operator="equal">
      <formula>1</formula>
    </cfRule>
  </conditionalFormatting>
  <conditionalFormatting sqref="X8:X48">
    <cfRule type="cellIs" dxfId="338" priority="4" operator="equal">
      <formula>3</formula>
    </cfRule>
    <cfRule type="cellIs" dxfId="337" priority="5" operator="equal">
      <formula>2</formula>
    </cfRule>
    <cfRule type="cellIs" dxfId="336" priority="6" operator="equal">
      <formula>1</formula>
    </cfRule>
  </conditionalFormatting>
  <conditionalFormatting sqref="X7">
    <cfRule type="cellIs" dxfId="335" priority="1" operator="equal">
      <formula>3</formula>
    </cfRule>
    <cfRule type="cellIs" dxfId="334" priority="2" operator="equal">
      <formula>2</formula>
    </cfRule>
    <cfRule type="cellIs" dxfId="333" priority="3"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CD15"/>
  <sheetViews>
    <sheetView topLeftCell="A5" zoomScale="90" zoomScaleNormal="90" zoomScalePageLayoutView="90" workbookViewId="0">
      <selection activeCell="D12" sqref="D12"/>
    </sheetView>
  </sheetViews>
  <sheetFormatPr defaultColWidth="8.875" defaultRowHeight="15.75" x14ac:dyDescent="0.25"/>
  <cols>
    <col min="1" max="1" width="5.5" bestFit="1" customWidth="1"/>
    <col min="2" max="2" width="4.625" customWidth="1"/>
    <col min="3" max="3" width="21.875" bestFit="1" customWidth="1"/>
    <col min="4" max="4" width="7.875" bestFit="1" customWidth="1"/>
    <col min="5" max="5" width="7.625" bestFit="1" customWidth="1"/>
    <col min="6" max="6" width="7.5" bestFit="1" customWidth="1"/>
    <col min="7" max="10" width="1.875" hidden="1" customWidth="1"/>
    <col min="11" max="11" width="3" customWidth="1"/>
    <col min="12" max="12" width="5.5" bestFit="1" customWidth="1"/>
    <col min="13" max="13" width="4.5" customWidth="1"/>
    <col min="14" max="14" width="22.875" bestFit="1" customWidth="1"/>
    <col min="15" max="15" width="9.125" customWidth="1"/>
    <col min="16" max="16" width="7.625" bestFit="1" customWidth="1"/>
    <col min="17" max="17" width="7.5" bestFit="1" customWidth="1"/>
    <col min="18" max="18" width="6.375" hidden="1" customWidth="1"/>
    <col min="19" max="20" width="6.125" hidden="1" customWidth="1"/>
    <col min="21" max="21" width="7.5" hidden="1" customWidth="1"/>
    <col min="22" max="22" width="2.5" customWidth="1"/>
    <col min="23" max="23" width="5.375" customWidth="1"/>
    <col min="24" max="24" width="4.875" customWidth="1"/>
    <col min="25" max="25" width="20.375" bestFit="1" customWidth="1"/>
    <col min="26" max="26" width="7.875" bestFit="1" customWidth="1"/>
    <col min="27" max="27" width="7.625" bestFit="1" customWidth="1"/>
    <col min="28" max="28" width="7.5" bestFit="1" customWidth="1"/>
    <col min="29" max="29" width="6.375" hidden="1" customWidth="1"/>
    <col min="30" max="32" width="6.125" hidden="1" customWidth="1"/>
    <col min="33" max="33" width="0.375" customWidth="1"/>
    <col min="34" max="34" width="0.5" customWidth="1"/>
  </cols>
  <sheetData>
    <row r="1" spans="1:82"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82" s="40"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2"/>
      <c r="BI2" s="2"/>
    </row>
    <row r="3" spans="1:82" ht="23.25" x14ac:dyDescent="0.35">
      <c r="F3" s="4"/>
      <c r="H3" s="1"/>
      <c r="I3" s="4"/>
      <c r="K3" s="4"/>
      <c r="L3" s="5"/>
      <c r="M3" s="4"/>
      <c r="N3" s="4"/>
      <c r="O3" s="4"/>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row>
    <row r="4" spans="1:82" ht="21" x14ac:dyDescent="0.35">
      <c r="F4" s="1"/>
      <c r="G4" s="1"/>
      <c r="H4" s="1"/>
      <c r="I4" s="1"/>
      <c r="J4" s="1"/>
      <c r="K4" s="1"/>
      <c r="L4" s="293" t="s">
        <v>1152</v>
      </c>
      <c r="M4" s="294"/>
      <c r="N4" s="294"/>
      <c r="O4" s="29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row>
    <row r="5" spans="1:82" x14ac:dyDescent="0.25">
      <c r="V5" s="1"/>
    </row>
    <row r="6" spans="1:82" x14ac:dyDescent="0.25">
      <c r="A6" s="301" t="s">
        <v>244</v>
      </c>
      <c r="B6" s="302"/>
      <c r="C6" s="302"/>
      <c r="D6" s="302"/>
      <c r="E6" s="302"/>
      <c r="F6" s="303"/>
      <c r="G6" s="9"/>
      <c r="H6" s="9"/>
      <c r="I6" s="9"/>
      <c r="J6" s="9"/>
      <c r="K6" s="9"/>
      <c r="L6" s="213"/>
      <c r="M6" s="213"/>
      <c r="N6" s="47" t="s">
        <v>13</v>
      </c>
      <c r="O6" s="51" t="s">
        <v>5</v>
      </c>
      <c r="P6" s="52" t="s">
        <v>11</v>
      </c>
      <c r="Q6" s="213"/>
      <c r="R6" s="9"/>
      <c r="S6" s="9"/>
      <c r="T6" s="9"/>
      <c r="U6" s="9"/>
      <c r="V6" s="9"/>
      <c r="W6" s="135"/>
      <c r="X6" s="135"/>
      <c r="AB6" s="135"/>
      <c r="AC6" s="9"/>
      <c r="AD6" s="9"/>
      <c r="AE6" s="9"/>
      <c r="AF6" s="9"/>
      <c r="AG6" s="9"/>
    </row>
    <row r="7" spans="1:82" x14ac:dyDescent="0.25">
      <c r="A7" s="10" t="s">
        <v>0</v>
      </c>
      <c r="B7" s="10" t="s">
        <v>1</v>
      </c>
      <c r="C7" s="10" t="s">
        <v>2</v>
      </c>
      <c r="D7" s="10" t="s">
        <v>3</v>
      </c>
      <c r="E7" s="10" t="s">
        <v>4</v>
      </c>
      <c r="F7" s="10" t="s">
        <v>5</v>
      </c>
      <c r="G7" s="11" t="s">
        <v>6</v>
      </c>
      <c r="H7" s="12"/>
      <c r="I7" s="12" t="s">
        <v>7</v>
      </c>
      <c r="J7" s="12"/>
      <c r="L7" s="133"/>
      <c r="M7" s="133"/>
      <c r="N7" s="53" t="s">
        <v>146</v>
      </c>
      <c r="O7" s="55">
        <f>F14</f>
        <v>51.099999999999994</v>
      </c>
      <c r="P7" s="48">
        <f>SUMPRODUCT((O$7:O$7&gt;O7)/COUNTIF(O$7:O$7,O$7:O$7&amp;""))+1</f>
        <v>1</v>
      </c>
      <c r="Q7" s="133"/>
      <c r="R7" s="134" t="s">
        <v>6</v>
      </c>
      <c r="S7" s="12"/>
      <c r="T7" s="12" t="s">
        <v>7</v>
      </c>
      <c r="U7" s="12"/>
      <c r="W7" s="133"/>
      <c r="X7" s="133"/>
      <c r="AB7" s="133"/>
      <c r="AC7" s="134" t="s">
        <v>6</v>
      </c>
      <c r="AD7" s="12"/>
      <c r="AE7" s="12" t="s">
        <v>7</v>
      </c>
      <c r="AF7" s="12"/>
    </row>
    <row r="8" spans="1:82" x14ac:dyDescent="0.25">
      <c r="A8" s="13" t="s">
        <v>8</v>
      </c>
      <c r="B8" s="219">
        <v>795</v>
      </c>
      <c r="C8" s="109" t="s">
        <v>144</v>
      </c>
      <c r="D8" s="14">
        <v>8</v>
      </c>
      <c r="E8" s="14">
        <v>8.1999999999999993</v>
      </c>
      <c r="F8" s="14">
        <f>SUM(D8:E8)</f>
        <v>16.2</v>
      </c>
      <c r="G8" s="12">
        <f t="shared" ref="G8:G13" si="0">IF(A8="M",D8)</f>
        <v>8</v>
      </c>
      <c r="H8" s="12" t="b">
        <f t="shared" ref="H8:H13" si="1">IF(A8="F",D8)</f>
        <v>0</v>
      </c>
      <c r="I8" s="12">
        <f t="shared" ref="I8:I13" si="2">IF(A8="M",E8)</f>
        <v>8.1999999999999993</v>
      </c>
      <c r="J8" s="12" t="b">
        <f t="shared" ref="J8:J13" si="3">IF(A8="F",E8)</f>
        <v>0</v>
      </c>
      <c r="L8" s="121"/>
      <c r="M8" s="121"/>
      <c r="N8" s="132"/>
      <c r="O8" s="82"/>
      <c r="P8" s="82"/>
      <c r="Q8" s="82"/>
      <c r="R8" s="12" t="b">
        <f>IF(L8="M",#REF!)</f>
        <v>0</v>
      </c>
      <c r="S8" s="12" t="b">
        <f>IF(L8="F",#REF!)</f>
        <v>0</v>
      </c>
      <c r="T8" s="12" t="b">
        <f>IF(L8="M",#REF!)</f>
        <v>0</v>
      </c>
      <c r="U8" s="12" t="b">
        <f>IF(L8="F",#REF!)</f>
        <v>0</v>
      </c>
      <c r="W8" s="121"/>
      <c r="X8" s="121"/>
      <c r="AB8" s="82"/>
      <c r="AC8" s="12" t="b">
        <f>IF(W8="M",#REF!)</f>
        <v>0</v>
      </c>
      <c r="AD8" s="12" t="b">
        <f>IF(W8="F",#REF!)</f>
        <v>0</v>
      </c>
      <c r="AE8" s="12" t="b">
        <f>IF(W8="M",#REF!)</f>
        <v>0</v>
      </c>
      <c r="AF8" s="12" t="b">
        <f>IF(W8="F",#REF!)</f>
        <v>0</v>
      </c>
    </row>
    <row r="9" spans="1:82" x14ac:dyDescent="0.25">
      <c r="A9" s="13" t="s">
        <v>8</v>
      </c>
      <c r="B9" s="219">
        <v>796</v>
      </c>
      <c r="C9" s="109" t="s">
        <v>30</v>
      </c>
      <c r="D9" s="14">
        <v>9.1999999999999993</v>
      </c>
      <c r="E9" s="14">
        <v>8</v>
      </c>
      <c r="F9" s="14">
        <f>SUM(D9:E9)</f>
        <v>17.2</v>
      </c>
      <c r="G9" s="12">
        <f t="shared" si="0"/>
        <v>9.1999999999999993</v>
      </c>
      <c r="H9" s="12" t="b">
        <f t="shared" si="1"/>
        <v>0</v>
      </c>
      <c r="I9" s="12">
        <f t="shared" si="2"/>
        <v>8</v>
      </c>
      <c r="J9" s="12" t="b">
        <f t="shared" si="3"/>
        <v>0</v>
      </c>
      <c r="L9" s="121"/>
      <c r="M9" s="121"/>
      <c r="N9" s="132"/>
      <c r="O9" s="82"/>
      <c r="P9" s="82"/>
      <c r="Q9" s="82"/>
      <c r="R9" s="12" t="b">
        <f>IF(L9="M",O8)</f>
        <v>0</v>
      </c>
      <c r="S9" s="12" t="b">
        <f>IF(L9="F",O8)</f>
        <v>0</v>
      </c>
      <c r="T9" s="12" t="b">
        <f>IF(L9="M",P8)</f>
        <v>0</v>
      </c>
      <c r="U9" s="12" t="b">
        <f>IF(L9="F",P8)</f>
        <v>0</v>
      </c>
      <c r="W9" s="121"/>
      <c r="X9" s="121"/>
      <c r="Y9" s="122"/>
      <c r="Z9" s="75"/>
      <c r="AA9" s="75"/>
      <c r="AB9" s="82"/>
      <c r="AC9" s="12" t="b">
        <f>IF(W9="M",#REF!)</f>
        <v>0</v>
      </c>
      <c r="AD9" s="12" t="b">
        <f>IF(W9="F",#REF!)</f>
        <v>0</v>
      </c>
      <c r="AE9" s="12" t="b">
        <f>IF(W9="M",#REF!)</f>
        <v>0</v>
      </c>
      <c r="AF9" s="12" t="b">
        <f>IF(W9="F",#REF!)</f>
        <v>0</v>
      </c>
    </row>
    <row r="10" spans="1:82" x14ac:dyDescent="0.25">
      <c r="A10" s="13" t="s">
        <v>8</v>
      </c>
      <c r="B10" s="219">
        <v>797</v>
      </c>
      <c r="C10" s="109" t="s">
        <v>29</v>
      </c>
      <c r="D10" s="14">
        <v>9.1</v>
      </c>
      <c r="E10" s="14">
        <v>8.3000000000000007</v>
      </c>
      <c r="F10" s="14">
        <f t="shared" ref="F10:F13" si="4">SUM(D10:E10)</f>
        <v>17.399999999999999</v>
      </c>
      <c r="G10" s="12">
        <f t="shared" si="0"/>
        <v>9.1</v>
      </c>
      <c r="H10" s="12" t="b">
        <f t="shared" si="1"/>
        <v>0</v>
      </c>
      <c r="I10" s="12">
        <f t="shared" si="2"/>
        <v>8.3000000000000007</v>
      </c>
      <c r="J10" s="12" t="b">
        <f t="shared" si="3"/>
        <v>0</v>
      </c>
      <c r="L10" s="121"/>
      <c r="M10" s="121"/>
      <c r="N10" s="132"/>
      <c r="O10" s="75"/>
      <c r="P10" s="75"/>
      <c r="Q10" s="82"/>
      <c r="R10" s="12" t="b">
        <f>IF(L11="M",O9)</f>
        <v>0</v>
      </c>
      <c r="S10" s="12" t="b">
        <f>IF(L11="F",O9)</f>
        <v>0</v>
      </c>
      <c r="T10" s="12" t="b">
        <f>IF(L11="M",P9)</f>
        <v>0</v>
      </c>
      <c r="U10" s="12" t="b">
        <f>IF(L11="F",P9)</f>
        <v>0</v>
      </c>
      <c r="W10" s="121"/>
      <c r="X10" s="121"/>
      <c r="Y10" s="122"/>
      <c r="Z10" s="75"/>
      <c r="AA10" s="75"/>
      <c r="AB10" s="82"/>
      <c r="AC10" s="12" t="b">
        <f>IF(W10="M",#REF!)</f>
        <v>0</v>
      </c>
      <c r="AD10" s="12" t="b">
        <f>IF(W10="F",#REF!)</f>
        <v>0</v>
      </c>
      <c r="AE10" s="12" t="b">
        <f>IF(W10="M",#REF!)</f>
        <v>0</v>
      </c>
      <c r="AF10" s="12" t="b">
        <f>IF(W10="F",#REF!)</f>
        <v>0</v>
      </c>
    </row>
    <row r="11" spans="1:82" x14ac:dyDescent="0.25">
      <c r="A11" s="13" t="s">
        <v>9</v>
      </c>
      <c r="B11" s="219">
        <v>798</v>
      </c>
      <c r="C11" s="109"/>
      <c r="D11" s="15">
        <v>0</v>
      </c>
      <c r="E11" s="15">
        <v>0</v>
      </c>
      <c r="F11" s="14">
        <f t="shared" si="4"/>
        <v>0</v>
      </c>
      <c r="G11" s="16" t="b">
        <f t="shared" si="0"/>
        <v>0</v>
      </c>
      <c r="H11" s="16">
        <f t="shared" si="1"/>
        <v>0</v>
      </c>
      <c r="I11" s="16" t="b">
        <f t="shared" si="2"/>
        <v>0</v>
      </c>
      <c r="J11" s="16">
        <f t="shared" si="3"/>
        <v>0</v>
      </c>
      <c r="K11" s="9"/>
      <c r="L11" s="121"/>
      <c r="M11" s="121"/>
      <c r="N11" s="132"/>
      <c r="O11" s="75"/>
      <c r="P11" s="75"/>
      <c r="Q11" s="82"/>
      <c r="R11" s="16" t="b">
        <f>IF(L12="M",O10)</f>
        <v>0</v>
      </c>
      <c r="S11" s="16" t="b">
        <f>IF(L12="F",O10)</f>
        <v>0</v>
      </c>
      <c r="T11" s="16" t="b">
        <f>IF(L12="M",P10)</f>
        <v>0</v>
      </c>
      <c r="U11" s="16" t="b">
        <f>IF(L12="F",P10)</f>
        <v>0</v>
      </c>
      <c r="V11" s="9"/>
      <c r="W11" s="121"/>
      <c r="X11" s="121"/>
      <c r="Y11" s="122"/>
      <c r="Z11" s="75"/>
      <c r="AA11" s="75"/>
      <c r="AB11" s="82"/>
      <c r="AC11" s="16" t="b">
        <f>IF(W11="M",Z9)</f>
        <v>0</v>
      </c>
      <c r="AD11" s="16" t="b">
        <f>IF(W11="F",Z9)</f>
        <v>0</v>
      </c>
      <c r="AE11" s="16" t="b">
        <f>IF(W11="M",AA9)</f>
        <v>0</v>
      </c>
      <c r="AF11" s="16" t="b">
        <f>IF(W11="F",AA9)</f>
        <v>0</v>
      </c>
      <c r="AG11" s="9"/>
    </row>
    <row r="12" spans="1:82" x14ac:dyDescent="0.25">
      <c r="A12" s="13" t="s">
        <v>9</v>
      </c>
      <c r="B12" s="219">
        <v>799</v>
      </c>
      <c r="C12" s="109" t="s">
        <v>578</v>
      </c>
      <c r="D12" s="15">
        <v>8.6999999999999993</v>
      </c>
      <c r="E12" s="15">
        <v>7.6</v>
      </c>
      <c r="F12" s="14">
        <f t="shared" si="4"/>
        <v>16.299999999999997</v>
      </c>
      <c r="G12" s="16" t="b">
        <f t="shared" si="0"/>
        <v>0</v>
      </c>
      <c r="H12" s="16">
        <f t="shared" si="1"/>
        <v>8.6999999999999993</v>
      </c>
      <c r="I12" s="16" t="b">
        <f t="shared" si="2"/>
        <v>0</v>
      </c>
      <c r="J12" s="16">
        <f t="shared" si="3"/>
        <v>7.6</v>
      </c>
      <c r="K12" s="9"/>
      <c r="L12" s="121"/>
      <c r="M12" s="121"/>
      <c r="N12" s="132"/>
      <c r="O12" s="75"/>
      <c r="P12" s="75"/>
      <c r="Q12" s="82"/>
      <c r="R12" s="16" t="b">
        <f>IF(L13="M",O11)</f>
        <v>0</v>
      </c>
      <c r="S12" s="16" t="b">
        <f>IF(L13="F",O11)</f>
        <v>0</v>
      </c>
      <c r="T12" s="16" t="b">
        <f>IF(L13="M",P11)</f>
        <v>0</v>
      </c>
      <c r="U12" s="16" t="b">
        <f>IF(L13="F",P11)</f>
        <v>0</v>
      </c>
      <c r="V12" s="9"/>
      <c r="W12" s="121"/>
      <c r="X12" s="121"/>
      <c r="Y12" s="99"/>
      <c r="Z12" s="71"/>
      <c r="AA12" s="71"/>
      <c r="AB12" s="82"/>
      <c r="AC12" s="16" t="b">
        <f>IF(W12="M",Z10)</f>
        <v>0</v>
      </c>
      <c r="AD12" s="16" t="b">
        <f>IF(W12="F",Z10)</f>
        <v>0</v>
      </c>
      <c r="AE12" s="16" t="b">
        <f>IF(W12="M",AA10)</f>
        <v>0</v>
      </c>
      <c r="AF12" s="16" t="b">
        <f>IF(W12="F",AA10)</f>
        <v>0</v>
      </c>
      <c r="AG12" s="9"/>
    </row>
    <row r="13" spans="1:82" ht="16.5" thickBot="1" x14ac:dyDescent="0.3">
      <c r="A13" s="13" t="s">
        <v>9</v>
      </c>
      <c r="B13" s="219">
        <v>800</v>
      </c>
      <c r="C13" s="109" t="s">
        <v>577</v>
      </c>
      <c r="D13" s="15">
        <v>0</v>
      </c>
      <c r="E13" s="15">
        <v>0</v>
      </c>
      <c r="F13" s="14">
        <f t="shared" si="4"/>
        <v>0</v>
      </c>
      <c r="G13" s="16" t="b">
        <f t="shared" si="0"/>
        <v>0</v>
      </c>
      <c r="H13" s="16">
        <f t="shared" si="1"/>
        <v>0</v>
      </c>
      <c r="I13" s="16" t="b">
        <f t="shared" si="2"/>
        <v>0</v>
      </c>
      <c r="J13" s="16">
        <f t="shared" si="3"/>
        <v>0</v>
      </c>
      <c r="K13" s="9"/>
      <c r="L13" s="121"/>
      <c r="M13" s="121"/>
      <c r="N13" s="99"/>
      <c r="O13" s="71"/>
      <c r="P13" s="71"/>
      <c r="Q13" s="75"/>
      <c r="R13" s="16" t="b">
        <f>IF(L10="M",O12)</f>
        <v>0</v>
      </c>
      <c r="S13" s="16" t="b">
        <f>IF(L10="F",O12)</f>
        <v>0</v>
      </c>
      <c r="T13" s="16" t="b">
        <f>IF(L10="M",P12)</f>
        <v>0</v>
      </c>
      <c r="U13" s="16" t="b">
        <f>IF(L10="F",P12)</f>
        <v>0</v>
      </c>
      <c r="V13" s="9"/>
      <c r="W13" s="121"/>
      <c r="X13" s="121"/>
      <c r="AB13" s="82"/>
      <c r="AC13" s="16" t="b">
        <f>IF(W13="M",Z11)</f>
        <v>0</v>
      </c>
      <c r="AD13" s="16" t="b">
        <f>IF(W13="F",Z11)</f>
        <v>0</v>
      </c>
      <c r="AE13" s="16" t="b">
        <f>IF(W13="M",AA11)</f>
        <v>0</v>
      </c>
      <c r="AF13" s="16" t="b">
        <f>IF(W13="F",AA11)</f>
        <v>0</v>
      </c>
      <c r="AG13" s="9"/>
    </row>
    <row r="14" spans="1:82" ht="16.5" thickBot="1" x14ac:dyDescent="0.3">
      <c r="A14" s="9"/>
      <c r="B14" s="9"/>
      <c r="C14" s="19" t="s">
        <v>10</v>
      </c>
      <c r="D14" s="20">
        <f>G15+H15</f>
        <v>26.999999999999996</v>
      </c>
      <c r="E14" s="20">
        <f>I15+J15</f>
        <v>24.1</v>
      </c>
      <c r="F14" s="21">
        <f>SUM(D14:E14)</f>
        <v>51.099999999999994</v>
      </c>
      <c r="G14" s="9">
        <f>COUNTIF(A8:A13,"M")</f>
        <v>3</v>
      </c>
      <c r="H14" s="9">
        <f>COUNTIF(A8:A13,"F")</f>
        <v>3</v>
      </c>
      <c r="I14" s="9">
        <f>COUNTIF(A8:A13,"M")</f>
        <v>3</v>
      </c>
      <c r="J14" s="9">
        <f>COUNTIF(A8:A13,"F")</f>
        <v>3</v>
      </c>
      <c r="K14" s="9"/>
      <c r="L14" s="127"/>
      <c r="M14" s="127"/>
      <c r="Q14" s="124"/>
      <c r="R14" s="9">
        <f>COUNTIF(L8:L10,"M")</f>
        <v>0</v>
      </c>
      <c r="S14" s="9">
        <f>COUNTIF(L8:L10,"F")</f>
        <v>0</v>
      </c>
      <c r="T14" s="9">
        <f>COUNTIF(L8:L10,"M")</f>
        <v>0</v>
      </c>
      <c r="U14" s="9">
        <f>COUNTIF(L8:L10,"F")</f>
        <v>0</v>
      </c>
      <c r="V14" s="9"/>
      <c r="W14" s="127"/>
      <c r="X14" s="127"/>
      <c r="AB14" s="124"/>
      <c r="AC14" s="9">
        <f>COUNTIF(W8:W13,"M")</f>
        <v>0</v>
      </c>
      <c r="AD14" s="9">
        <f>COUNTIF(W8:W13,"F")</f>
        <v>0</v>
      </c>
      <c r="AE14" s="9">
        <f>COUNTIF(W8:W13,"M")</f>
        <v>0</v>
      </c>
      <c r="AF14" s="9">
        <f>COUNTIF(W8:W13,"F")</f>
        <v>0</v>
      </c>
      <c r="AG14" s="9"/>
    </row>
    <row r="15" spans="1:82" x14ac:dyDescent="0.25">
      <c r="C15" s="78"/>
      <c r="D15" s="9"/>
      <c r="E15" s="19"/>
      <c r="F15" s="23"/>
      <c r="G15" s="24">
        <f>IF(G14=2,SUM(G8:G13),IF(G14=3,SUM(G8:G13)-SMALL(G8:G13,1),IF(G14=4,SUM(G8:G13)-SMALL(G8:G13,1)-SMALL(G8:G13,2))))</f>
        <v>18.299999999999997</v>
      </c>
      <c r="H15" s="24">
        <f>IF(H14=2,SUM(H8:H13),IF(H14=3,SUM(H8:H13)-SMALL(H8:H13,1),IF(H14=4,SUM(H8:H13)-SMALL(H8:H13,1)-SMALL(H8:H13,2))))</f>
        <v>8.6999999999999993</v>
      </c>
      <c r="I15" s="24">
        <f>IF(I14=2,SUM(I8:I13),IF(I14=3,SUM(I8:I13)-SMALL(I8:I13,1),IF(I14=4,SUM(I8:I13)-SMALL(I8:I13,1)-SMALL(I8:I13,2))))</f>
        <v>16.5</v>
      </c>
      <c r="J15" s="24">
        <f>IF(J14=2,SUM(J8:J13),IF(J14=3,SUM(J8:J13)-SMALL(J8:J13,1),IF(J14=4,SUM(J8:J13)-SMALL(J8:J13,1)-SMALL(J8:J13,2))))</f>
        <v>7.6</v>
      </c>
      <c r="K15" s="9"/>
    </row>
  </sheetData>
  <mergeCells count="4">
    <mergeCell ref="L4:O4"/>
    <mergeCell ref="A6:F6"/>
    <mergeCell ref="A1:AB1"/>
    <mergeCell ref="A2:AB2"/>
  </mergeCells>
  <phoneticPr fontId="20" type="noConversion"/>
  <conditionalFormatting sqref="P7">
    <cfRule type="cellIs" dxfId="317" priority="1" operator="equal">
      <formula>3</formula>
    </cfRule>
    <cfRule type="cellIs" dxfId="316" priority="2" operator="equal">
      <formula>2</formula>
    </cfRule>
    <cfRule type="cellIs" dxfId="315" priority="3" operator="equal">
      <formula>1</formula>
    </cfRule>
  </conditionalFormatting>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Q23"/>
  <sheetViews>
    <sheetView zoomScale="90" zoomScaleNormal="90" zoomScalePageLayoutView="90" workbookViewId="0">
      <selection activeCell="P21" sqref="P21"/>
    </sheetView>
  </sheetViews>
  <sheetFormatPr defaultColWidth="8.875" defaultRowHeight="15.75" x14ac:dyDescent="0.25"/>
  <cols>
    <col min="1" max="1" width="4.875" customWidth="1"/>
    <col min="2" max="2" width="19.125" customWidth="1"/>
    <col min="3" max="4" width="7.5" bestFit="1" customWidth="1"/>
    <col min="5" max="5" width="7.375" bestFit="1" customWidth="1"/>
    <col min="6" max="6" width="0.5" customWidth="1"/>
    <col min="7" max="7" width="4.625" bestFit="1" customWidth="1"/>
    <col min="8" max="8" width="19.125" customWidth="1"/>
    <col min="9" max="10" width="7.5" bestFit="1" customWidth="1"/>
    <col min="11" max="11" width="7.375" bestFit="1" customWidth="1"/>
    <col min="12" max="12" width="0.5" customWidth="1"/>
    <col min="13" max="13" width="4.625" bestFit="1" customWidth="1"/>
    <col min="14" max="14" width="22.125" customWidth="1"/>
    <col min="15" max="15" width="9.125" customWidth="1"/>
    <col min="16" max="16" width="7.5" bestFit="1" customWidth="1"/>
    <col min="17" max="17" width="7.375" bestFit="1" customWidth="1"/>
    <col min="18" max="18" width="0.375" customWidth="1"/>
    <col min="19" max="19" width="0.5" customWidth="1"/>
    <col min="20" max="20" width="1.875" bestFit="1" customWidth="1"/>
    <col min="21" max="21" width="7.625" customWidth="1"/>
    <col min="22" max="22" width="23" bestFit="1" customWidth="1"/>
    <col min="23" max="23" width="8.625" customWidth="1"/>
    <col min="24" max="24" width="5.375" customWidth="1"/>
    <col min="25" max="25" width="7.5" customWidth="1"/>
    <col min="26" max="26" width="6.125" style="58" customWidth="1"/>
    <col min="27" max="27" width="8.625" style="39" customWidth="1"/>
    <col min="28" max="28" width="6" style="6" customWidth="1"/>
  </cols>
  <sheetData>
    <row r="1" spans="1:69"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169"/>
      <c r="AD1" s="169"/>
      <c r="AE1" s="169"/>
      <c r="AF1" s="169"/>
      <c r="AG1" s="169"/>
      <c r="AH1" s="169"/>
      <c r="AI1" s="169"/>
      <c r="AJ1" s="169"/>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40" customFormat="1" ht="21" customHeight="1" x14ac:dyDescent="0.3">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170"/>
      <c r="AD2" s="170"/>
      <c r="AE2" s="170"/>
      <c r="AF2" s="170"/>
      <c r="AG2" s="170"/>
      <c r="AH2" s="170"/>
      <c r="AI2" s="170"/>
      <c r="AJ2" s="3"/>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2"/>
      <c r="BQ2" s="2"/>
    </row>
    <row r="3" spans="1:69" ht="28.5" customHeight="1" x14ac:dyDescent="0.25">
      <c r="E3" s="4"/>
      <c r="F3" s="4"/>
      <c r="G3" s="4"/>
      <c r="H3" s="4"/>
      <c r="I3" s="4"/>
      <c r="J3" s="1"/>
      <c r="K3" s="1"/>
      <c r="L3" s="1"/>
      <c r="M3" s="1"/>
      <c r="N3" s="1"/>
      <c r="O3" s="1"/>
      <c r="P3" s="1"/>
      <c r="Q3" s="1"/>
      <c r="R3" s="1"/>
      <c r="S3" s="1"/>
      <c r="T3" s="1"/>
      <c r="U3" s="1"/>
      <c r="V3" s="1"/>
      <c r="W3" s="1"/>
      <c r="X3" s="1"/>
      <c r="Y3" s="1"/>
      <c r="Z3" s="56"/>
      <c r="AA3" s="36"/>
      <c r="AB3" s="38"/>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21" x14ac:dyDescent="0.35">
      <c r="E4" s="1"/>
      <c r="F4" s="1"/>
      <c r="G4" s="286" t="s">
        <v>1115</v>
      </c>
      <c r="H4" s="287"/>
      <c r="I4" s="288"/>
      <c r="M4" s="1"/>
      <c r="N4" s="1"/>
      <c r="O4" s="1"/>
      <c r="P4" s="1"/>
      <c r="Q4" s="1"/>
      <c r="R4" s="1"/>
      <c r="S4" s="1"/>
      <c r="T4" s="1"/>
      <c r="U4" s="1"/>
      <c r="V4" s="1"/>
      <c r="W4" s="1"/>
      <c r="X4" s="1"/>
      <c r="Y4" s="1"/>
      <c r="Z4" s="56"/>
      <c r="AA4" s="36"/>
      <c r="AB4" s="38"/>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6" spans="1:69" s="9" customFormat="1" x14ac:dyDescent="0.25">
      <c r="A6" s="172" t="s">
        <v>336</v>
      </c>
      <c r="B6" s="166"/>
      <c r="C6" s="166"/>
      <c r="D6" s="166"/>
      <c r="E6" s="167"/>
      <c r="G6" s="172" t="s">
        <v>851</v>
      </c>
      <c r="H6" s="166"/>
      <c r="I6" s="166"/>
      <c r="J6" s="166"/>
      <c r="K6" s="167"/>
      <c r="M6" s="175"/>
      <c r="N6" s="47" t="s">
        <v>13</v>
      </c>
      <c r="O6" s="51" t="s">
        <v>5</v>
      </c>
      <c r="P6" s="52" t="s">
        <v>11</v>
      </c>
      <c r="Q6" s="175"/>
      <c r="U6" s="42" t="s">
        <v>13</v>
      </c>
      <c r="V6" s="43" t="s">
        <v>2</v>
      </c>
      <c r="W6" s="44" t="s">
        <v>6</v>
      </c>
      <c r="X6" s="44" t="s">
        <v>15</v>
      </c>
      <c r="Y6" s="44" t="s">
        <v>7</v>
      </c>
      <c r="Z6" s="57" t="s">
        <v>16</v>
      </c>
      <c r="AA6" s="45" t="s">
        <v>5</v>
      </c>
      <c r="AB6" s="46" t="s">
        <v>17</v>
      </c>
    </row>
    <row r="7" spans="1:69" x14ac:dyDescent="0.25">
      <c r="A7" s="10" t="s">
        <v>1</v>
      </c>
      <c r="B7" s="10" t="s">
        <v>2</v>
      </c>
      <c r="C7" s="10" t="s">
        <v>3</v>
      </c>
      <c r="D7" s="10" t="s">
        <v>4</v>
      </c>
      <c r="E7" s="10" t="s">
        <v>5</v>
      </c>
      <c r="G7" s="10" t="s">
        <v>1</v>
      </c>
      <c r="H7" s="10" t="s">
        <v>2</v>
      </c>
      <c r="I7" s="10" t="s">
        <v>3</v>
      </c>
      <c r="J7" s="10" t="s">
        <v>4</v>
      </c>
      <c r="K7" s="10" t="s">
        <v>5</v>
      </c>
      <c r="M7" s="92"/>
      <c r="N7" s="53" t="s">
        <v>66</v>
      </c>
      <c r="O7" s="55">
        <v>74.849999999999994</v>
      </c>
      <c r="P7" s="48">
        <f>SUMPRODUCT((O$7:O$8&gt;O7)/COUNTIF(O$7:O$8,O$7:O$8&amp;""))+1</f>
        <v>1</v>
      </c>
      <c r="Q7" s="92"/>
      <c r="U7" s="41" t="s">
        <v>338</v>
      </c>
      <c r="V7" s="109" t="s">
        <v>794</v>
      </c>
      <c r="W7" s="14">
        <f t="shared" ref="W7:W10" si="0">C8</f>
        <v>9.1999999999999993</v>
      </c>
      <c r="X7" s="76">
        <f>SUMPRODUCT((W$7:W$18&gt;W7)/COUNTIF(W$7:W$18,W$7:W$18&amp;""))+1</f>
        <v>5</v>
      </c>
      <c r="Y7" s="14">
        <f>D8</f>
        <v>9.1</v>
      </c>
      <c r="Z7" s="76">
        <f>SUMPRODUCT((Y$7:Y$18&gt;Y7)/COUNTIF(Y$7:Y$18,Y$7:Y$18&amp;""))+1</f>
        <v>6</v>
      </c>
      <c r="AA7" s="37">
        <f>SUM(Table35121314244559[[#This Row],[Floor]],Table35121314244559[[#This Row],[Vault]])</f>
        <v>18.299999999999997</v>
      </c>
      <c r="AB7" s="76">
        <f>SUMPRODUCT((AA$7:AA$18&gt;AA7)/COUNTIF(AA$7:AA$18,AA$7:AA$18&amp;""))+1</f>
        <v>6</v>
      </c>
    </row>
    <row r="8" spans="1:69" x14ac:dyDescent="0.25">
      <c r="A8" s="219">
        <v>720</v>
      </c>
      <c r="B8" s="109" t="s">
        <v>794</v>
      </c>
      <c r="C8" s="14">
        <v>9.1999999999999993</v>
      </c>
      <c r="D8" s="14">
        <v>9.1</v>
      </c>
      <c r="E8" s="14">
        <f t="shared" ref="E8:E13" si="1">SUM(C8,D8)</f>
        <v>18.299999999999997</v>
      </c>
      <c r="G8" s="219">
        <v>726</v>
      </c>
      <c r="H8" s="109" t="s">
        <v>852</v>
      </c>
      <c r="I8" s="14">
        <v>9.4</v>
      </c>
      <c r="J8" s="14">
        <v>9.4</v>
      </c>
      <c r="K8" s="14">
        <f t="shared" ref="K8:K13" si="2">SUM(I8,J8)</f>
        <v>18.8</v>
      </c>
      <c r="M8" s="186"/>
      <c r="N8" s="53" t="s">
        <v>851</v>
      </c>
      <c r="O8" s="55">
        <f t="shared" ref="O8" si="3">K14</f>
        <v>73.3</v>
      </c>
      <c r="P8" s="48">
        <f>SUMPRODUCT((O$7:O$8&gt;O8)/COUNTIF(O$7:O$8,O$7:O$8&amp;""))+1</f>
        <v>2</v>
      </c>
      <c r="Q8" s="75"/>
      <c r="U8" s="41" t="s">
        <v>338</v>
      </c>
      <c r="V8" s="109" t="s">
        <v>54</v>
      </c>
      <c r="W8" s="14">
        <f t="shared" si="0"/>
        <v>9.5</v>
      </c>
      <c r="X8" s="76">
        <f t="shared" ref="X8" si="4">SUMPRODUCT((W$7:W$18&gt;W8)/COUNTIF(W$7:W$18,W$7:W$18&amp;""))+1</f>
        <v>3</v>
      </c>
      <c r="Y8" s="14">
        <f>D9</f>
        <v>9.5500000000000007</v>
      </c>
      <c r="Z8" s="76">
        <f t="shared" ref="Z8:AB17" si="5">SUMPRODUCT((Y$7:Y$18&gt;Y8)/COUNTIF(Y$7:Y$18,Y$7:Y$18&amp;""))+1</f>
        <v>2</v>
      </c>
      <c r="AA8" s="37">
        <f>SUM(Table35121314244559[[#This Row],[Floor]],Table35121314244559[[#This Row],[Vault]])</f>
        <v>19.05</v>
      </c>
      <c r="AB8" s="76">
        <f t="shared" si="5"/>
        <v>2</v>
      </c>
    </row>
    <row r="9" spans="1:69" x14ac:dyDescent="0.25">
      <c r="A9" s="219">
        <v>721</v>
      </c>
      <c r="B9" s="109" t="s">
        <v>54</v>
      </c>
      <c r="C9" s="14">
        <v>9.5</v>
      </c>
      <c r="D9" s="14">
        <v>9.5500000000000007</v>
      </c>
      <c r="E9" s="14">
        <f t="shared" si="1"/>
        <v>19.05</v>
      </c>
      <c r="G9" s="219">
        <v>727</v>
      </c>
      <c r="H9" s="109" t="s">
        <v>853</v>
      </c>
      <c r="I9" s="14">
        <v>9</v>
      </c>
      <c r="J9" s="14">
        <v>8.6</v>
      </c>
      <c r="K9" s="14">
        <f t="shared" si="2"/>
        <v>17.600000000000001</v>
      </c>
      <c r="M9" s="121"/>
      <c r="Q9" s="82"/>
      <c r="U9" s="41" t="s">
        <v>338</v>
      </c>
      <c r="V9" s="109" t="s">
        <v>795</v>
      </c>
      <c r="W9" s="14">
        <f t="shared" si="0"/>
        <v>9.8000000000000007</v>
      </c>
      <c r="X9" s="76">
        <f t="shared" ref="X9" si="6">SUMPRODUCT((W$7:W$18&gt;W9)/COUNTIF(W$7:W$18,W$7:W$18&amp;""))+1</f>
        <v>1</v>
      </c>
      <c r="Y9" s="14">
        <f>D10</f>
        <v>9.1999999999999993</v>
      </c>
      <c r="Z9" s="76">
        <f t="shared" si="5"/>
        <v>5</v>
      </c>
      <c r="AA9" s="37">
        <f>SUM(Table35121314244559[[#This Row],[Floor]],Table35121314244559[[#This Row],[Vault]])</f>
        <v>19</v>
      </c>
      <c r="AB9" s="76">
        <f t="shared" si="5"/>
        <v>3</v>
      </c>
    </row>
    <row r="10" spans="1:69" x14ac:dyDescent="0.25">
      <c r="A10" s="219">
        <v>722</v>
      </c>
      <c r="B10" s="109" t="s">
        <v>795</v>
      </c>
      <c r="C10" s="14">
        <v>9.8000000000000007</v>
      </c>
      <c r="D10" s="14">
        <v>9.1999999999999993</v>
      </c>
      <c r="E10" s="14">
        <f t="shared" si="1"/>
        <v>19</v>
      </c>
      <c r="G10" s="219">
        <v>728</v>
      </c>
      <c r="H10" s="109" t="s">
        <v>413</v>
      </c>
      <c r="I10" s="14">
        <v>9.1999999999999993</v>
      </c>
      <c r="J10" s="14">
        <v>8.5</v>
      </c>
      <c r="K10" s="14">
        <f t="shared" si="2"/>
        <v>17.7</v>
      </c>
      <c r="M10" s="121"/>
      <c r="Q10" s="82"/>
      <c r="U10" s="41" t="s">
        <v>338</v>
      </c>
      <c r="V10" s="109" t="s">
        <v>53</v>
      </c>
      <c r="W10" s="14">
        <f t="shared" si="0"/>
        <v>8.9</v>
      </c>
      <c r="X10" s="76">
        <f t="shared" ref="X10" si="7">SUMPRODUCT((W$7:W$18&gt;W10)/COUNTIF(W$7:W$18,W$7:W$18&amp;""))+1</f>
        <v>7</v>
      </c>
      <c r="Y10" s="14">
        <f>D11</f>
        <v>9.6</v>
      </c>
      <c r="Z10" s="76">
        <f t="shared" si="5"/>
        <v>1</v>
      </c>
      <c r="AA10" s="37">
        <f>SUM(Table35121314244559[[#This Row],[Floor]],Table35121314244559[[#This Row],[Vault]])</f>
        <v>18.5</v>
      </c>
      <c r="AB10" s="76">
        <f t="shared" si="5"/>
        <v>5</v>
      </c>
    </row>
    <row r="11" spans="1:69" x14ac:dyDescent="0.25">
      <c r="A11" s="219">
        <v>723</v>
      </c>
      <c r="B11" s="109" t="s">
        <v>53</v>
      </c>
      <c r="C11" s="14">
        <v>8.9</v>
      </c>
      <c r="D11" s="14">
        <v>9.6</v>
      </c>
      <c r="E11" s="14">
        <f t="shared" si="1"/>
        <v>18.5</v>
      </c>
      <c r="G11" s="219">
        <v>729</v>
      </c>
      <c r="H11" s="109" t="s">
        <v>28</v>
      </c>
      <c r="I11" s="14">
        <v>9.6999999999999993</v>
      </c>
      <c r="J11" s="14">
        <v>9.5</v>
      </c>
      <c r="K11" s="14">
        <f t="shared" si="2"/>
        <v>19.2</v>
      </c>
      <c r="M11" s="121"/>
      <c r="Q11" s="82"/>
      <c r="U11" s="41" t="s">
        <v>838</v>
      </c>
      <c r="V11" s="109" t="s">
        <v>852</v>
      </c>
      <c r="W11" s="14">
        <f>I8</f>
        <v>9.4</v>
      </c>
      <c r="X11" s="76">
        <f t="shared" ref="X11" si="8">SUMPRODUCT((W$7:W$18&gt;W11)/COUNTIF(W$7:W$18,W$7:W$18&amp;""))+1</f>
        <v>4</v>
      </c>
      <c r="Y11" s="14">
        <f>J8</f>
        <v>9.4</v>
      </c>
      <c r="Z11" s="76">
        <f t="shared" si="5"/>
        <v>4</v>
      </c>
      <c r="AA11" s="37">
        <f>SUM(Table35121314244559[[#This Row],[Floor]],Table35121314244559[[#This Row],[Vault]])</f>
        <v>18.8</v>
      </c>
      <c r="AB11" s="76">
        <f t="shared" si="5"/>
        <v>4</v>
      </c>
    </row>
    <row r="12" spans="1:69" x14ac:dyDescent="0.25">
      <c r="A12" s="219">
        <v>724</v>
      </c>
      <c r="B12" s="114"/>
      <c r="C12" s="14">
        <v>0</v>
      </c>
      <c r="D12" s="14">
        <v>0</v>
      </c>
      <c r="E12" s="14">
        <f t="shared" si="1"/>
        <v>0</v>
      </c>
      <c r="G12" s="219">
        <v>730</v>
      </c>
      <c r="H12" s="114"/>
      <c r="I12" s="14">
        <v>0</v>
      </c>
      <c r="J12" s="14">
        <v>0</v>
      </c>
      <c r="K12" s="14">
        <f t="shared" si="2"/>
        <v>0</v>
      </c>
      <c r="M12" s="121"/>
      <c r="Q12" s="82"/>
      <c r="U12" s="41" t="s">
        <v>838</v>
      </c>
      <c r="V12" s="109" t="s">
        <v>853</v>
      </c>
      <c r="W12" s="14">
        <f t="shared" ref="W12:W14" si="9">I9</f>
        <v>9</v>
      </c>
      <c r="X12" s="76">
        <f t="shared" ref="X12" si="10">SUMPRODUCT((W$7:W$18&gt;W12)/COUNTIF(W$7:W$18,W$7:W$18&amp;""))+1</f>
        <v>6</v>
      </c>
      <c r="Y12" s="14">
        <f>J9</f>
        <v>8.6</v>
      </c>
      <c r="Z12" s="76">
        <f t="shared" si="5"/>
        <v>9</v>
      </c>
      <c r="AA12" s="37">
        <f>SUM(Table35121314244559[[#This Row],[Floor]],Table35121314244559[[#This Row],[Vault]])</f>
        <v>17.600000000000001</v>
      </c>
      <c r="AB12" s="76">
        <f t="shared" si="5"/>
        <v>9</v>
      </c>
    </row>
    <row r="13" spans="1:69" ht="16.5" thickBot="1" x14ac:dyDescent="0.3">
      <c r="A13" s="219">
        <v>725</v>
      </c>
      <c r="B13" s="114"/>
      <c r="C13" s="14">
        <v>0</v>
      </c>
      <c r="D13" s="14">
        <v>0</v>
      </c>
      <c r="E13" s="18">
        <f t="shared" si="1"/>
        <v>0</v>
      </c>
      <c r="F13" s="9"/>
      <c r="G13" s="219">
        <v>731</v>
      </c>
      <c r="H13" s="114"/>
      <c r="I13" s="14">
        <v>0</v>
      </c>
      <c r="J13" s="14">
        <v>0</v>
      </c>
      <c r="K13" s="18">
        <f t="shared" si="2"/>
        <v>0</v>
      </c>
      <c r="L13" s="9"/>
      <c r="M13" s="121"/>
      <c r="Q13" s="75"/>
      <c r="U13" s="41" t="s">
        <v>838</v>
      </c>
      <c r="V13" s="109" t="s">
        <v>413</v>
      </c>
      <c r="W13" s="14">
        <f t="shared" si="9"/>
        <v>9.1999999999999993</v>
      </c>
      <c r="X13" s="76">
        <f t="shared" ref="X13" si="11">SUMPRODUCT((W$7:W$18&gt;W13)/COUNTIF(W$7:W$18,W$7:W$18&amp;""))+1</f>
        <v>5</v>
      </c>
      <c r="Y13" s="14">
        <f>J10</f>
        <v>8.5</v>
      </c>
      <c r="Z13" s="76">
        <f t="shared" si="5"/>
        <v>10</v>
      </c>
      <c r="AA13" s="37">
        <f>SUM(Table35121314244559[[#This Row],[Floor]],Table35121314244559[[#This Row],[Vault]])</f>
        <v>17.7</v>
      </c>
      <c r="AB13" s="76">
        <f t="shared" si="5"/>
        <v>8</v>
      </c>
    </row>
    <row r="14" spans="1:69" ht="16.5" thickBot="1" x14ac:dyDescent="0.3">
      <c r="B14" s="33" t="s">
        <v>10</v>
      </c>
      <c r="C14" s="20">
        <f>SUM(C8:C13)-SMALL(C8:C13,1)-SMALL(C8:C13,2)</f>
        <v>37.4</v>
      </c>
      <c r="D14" s="20">
        <f>SUM(D8:D13)-SMALL(D8:D13,1)-SMALL(D8:D13,2)</f>
        <v>37.449999999999996</v>
      </c>
      <c r="E14" s="21">
        <f>SUM(C14:D14)</f>
        <v>74.849999999999994</v>
      </c>
      <c r="F14" s="9"/>
      <c r="H14" s="33" t="s">
        <v>10</v>
      </c>
      <c r="I14" s="20">
        <f>SUM(I8:I13)-SMALL(I8:I13,1)-SMALL(I8:I13,2)</f>
        <v>37.299999999999997</v>
      </c>
      <c r="J14" s="20">
        <f>SUM(J8:J13)-SMALL(J8:J13,1)-SMALL(J8:J13,2)</f>
        <v>36</v>
      </c>
      <c r="K14" s="21">
        <f>SUM(I14:J14)</f>
        <v>73.3</v>
      </c>
      <c r="L14" s="9"/>
      <c r="M14" s="1"/>
      <c r="Q14" s="124"/>
      <c r="U14" s="41" t="s">
        <v>838</v>
      </c>
      <c r="V14" s="109" t="s">
        <v>28</v>
      </c>
      <c r="W14" s="14">
        <f t="shared" si="9"/>
        <v>9.6999999999999993</v>
      </c>
      <c r="X14" s="76">
        <f t="shared" ref="X14" si="12">SUMPRODUCT((W$7:W$18&gt;W14)/COUNTIF(W$7:W$18,W$7:W$18&amp;""))+1</f>
        <v>2</v>
      </c>
      <c r="Y14" s="14">
        <f>J11</f>
        <v>9.5</v>
      </c>
      <c r="Z14" s="76">
        <f t="shared" si="5"/>
        <v>3</v>
      </c>
      <c r="AA14" s="37">
        <f>SUM(Table35121314244559[[#This Row],[Floor]],Table35121314244559[[#This Row],[Vault]])</f>
        <v>19.2</v>
      </c>
      <c r="AB14" s="76">
        <f t="shared" si="5"/>
        <v>1</v>
      </c>
    </row>
    <row r="15" spans="1:69" x14ac:dyDescent="0.25">
      <c r="B15" s="110" t="s">
        <v>107</v>
      </c>
      <c r="D15" s="33"/>
      <c r="E15" s="34"/>
      <c r="H15" s="110" t="s">
        <v>107</v>
      </c>
      <c r="J15" s="33"/>
      <c r="K15" s="34"/>
      <c r="M15" s="1"/>
      <c r="Q15" s="137"/>
      <c r="U15" s="240" t="s">
        <v>75</v>
      </c>
      <c r="V15" s="241" t="s">
        <v>963</v>
      </c>
      <c r="W15" s="242">
        <f>'INT 16&amp;A MX'!D8</f>
        <v>8.1999999999999993</v>
      </c>
      <c r="X15" s="76">
        <f t="shared" ref="X15" si="13">SUMPRODUCT((W$7:W$18&gt;W15)/COUNTIF(W$7:W$18,W$7:W$18&amp;""))+1</f>
        <v>10</v>
      </c>
      <c r="Y15" s="242">
        <f>'INT 16&amp;A MX'!E8</f>
        <v>8.9</v>
      </c>
      <c r="Z15" s="76">
        <f t="shared" si="5"/>
        <v>8</v>
      </c>
      <c r="AA15" s="243">
        <f>SUM(Table35121314244559[[#This Row],[Floor]],Table35121314244559[[#This Row],[Vault]])</f>
        <v>17.100000000000001</v>
      </c>
      <c r="AB15" s="76">
        <f t="shared" si="5"/>
        <v>10</v>
      </c>
    </row>
    <row r="16" spans="1:69" x14ac:dyDescent="0.25">
      <c r="Q16" s="49"/>
      <c r="R16" s="49"/>
      <c r="S16" s="49"/>
      <c r="T16" s="49"/>
      <c r="U16" s="247" t="s">
        <v>75</v>
      </c>
      <c r="V16" s="244" t="s">
        <v>964</v>
      </c>
      <c r="W16" s="242">
        <f>'INT 16&amp;A MX'!D9</f>
        <v>9</v>
      </c>
      <c r="X16" s="76">
        <f t="shared" ref="X16" si="14">SUMPRODUCT((W$7:W$18&gt;W16)/COUNTIF(W$7:W$18,W$7:W$18&amp;""))+1</f>
        <v>6</v>
      </c>
      <c r="Y16" s="242">
        <f>'INT 16&amp;A MX'!E9</f>
        <v>9.1</v>
      </c>
      <c r="Z16" s="76">
        <f t="shared" si="5"/>
        <v>6</v>
      </c>
      <c r="AA16" s="243">
        <f>SUM(Table35121314244559[[#This Row],[Floor]],Table35121314244559[[#This Row],[Vault]])</f>
        <v>18.100000000000001</v>
      </c>
      <c r="AB16" s="76">
        <f t="shared" si="5"/>
        <v>7</v>
      </c>
    </row>
    <row r="17" spans="1:28" x14ac:dyDescent="0.25">
      <c r="A17" s="175"/>
      <c r="B17" s="175"/>
      <c r="C17" s="175"/>
      <c r="D17" s="175"/>
      <c r="E17" s="175"/>
      <c r="F17" s="1"/>
      <c r="G17" s="175"/>
      <c r="H17" s="175"/>
      <c r="I17" s="175"/>
      <c r="J17" s="175"/>
      <c r="K17" s="175"/>
      <c r="U17" s="240" t="s">
        <v>388</v>
      </c>
      <c r="V17" s="241" t="s">
        <v>394</v>
      </c>
      <c r="W17" s="242">
        <f>'INT 16&amp;A MX'!O8</f>
        <v>8.8000000000000007</v>
      </c>
      <c r="X17" s="76">
        <f t="shared" ref="X17" si="15">SUMPRODUCT((W$7:W$18&gt;W17)/COUNTIF(W$7:W$18,W$7:W$18&amp;""))+1</f>
        <v>8</v>
      </c>
      <c r="Y17" s="242">
        <f>'INT 16&amp;A MX'!P8</f>
        <v>9.5</v>
      </c>
      <c r="Z17" s="76">
        <f t="shared" si="5"/>
        <v>3</v>
      </c>
      <c r="AA17" s="243">
        <f>SUM(Table35121314244559[[#This Row],[Floor]],Table35121314244559[[#This Row],[Vault]])</f>
        <v>18.3</v>
      </c>
      <c r="AB17" s="76">
        <f t="shared" si="5"/>
        <v>6</v>
      </c>
    </row>
    <row r="18" spans="1:28" x14ac:dyDescent="0.25">
      <c r="A18" s="133"/>
      <c r="B18" s="224"/>
      <c r="C18" s="133"/>
      <c r="D18" s="133"/>
      <c r="E18" s="133"/>
      <c r="F18" s="1"/>
      <c r="G18" s="133"/>
      <c r="H18" s="133"/>
      <c r="I18" s="133"/>
      <c r="J18" s="133"/>
      <c r="K18" s="133"/>
      <c r="U18" s="240" t="s">
        <v>388</v>
      </c>
      <c r="V18" s="244" t="s">
        <v>395</v>
      </c>
      <c r="W18" s="245">
        <f>'INT 16&amp;A MX'!O9</f>
        <v>8.6</v>
      </c>
      <c r="X18" s="76">
        <f>SUMPRODUCT((W$7:W$18&gt;W18)/COUNTIF(W$7:W$18,W$7:W$18&amp;""))+1</f>
        <v>9</v>
      </c>
      <c r="Y18" s="245">
        <f>'INT 16&amp;A MX'!P9</f>
        <v>9</v>
      </c>
      <c r="Z18" s="76">
        <f>SUMPRODUCT((Y$7:Y$18&gt;Y18)/COUNTIF(Y$7:Y$18,Y$7:Y$18&amp;""))+1</f>
        <v>7</v>
      </c>
      <c r="AA18" s="243">
        <f>SUM(Table35121314244559[[#This Row],[Floor]],Table35121314244559[[#This Row],[Vault]])</f>
        <v>17.600000000000001</v>
      </c>
      <c r="AB18" s="76">
        <f>SUMPRODUCT((AA$7:AA$18&gt;AA18)/COUNTIF(AA$7:AA$18,AA$7:AA$18&amp;""))+1</f>
        <v>9</v>
      </c>
    </row>
    <row r="19" spans="1:28" x14ac:dyDescent="0.25">
      <c r="A19" s="121"/>
      <c r="B19" s="132"/>
      <c r="C19" s="82"/>
      <c r="D19" s="82"/>
      <c r="E19" s="82"/>
      <c r="F19" s="1"/>
      <c r="G19" s="121"/>
      <c r="H19" s="132"/>
      <c r="I19" s="82"/>
      <c r="J19" s="82"/>
      <c r="K19" s="82"/>
      <c r="Z19"/>
      <c r="AA19"/>
      <c r="AB19"/>
    </row>
    <row r="20" spans="1:28" x14ac:dyDescent="0.25">
      <c r="Z20"/>
      <c r="AA20"/>
      <c r="AB20"/>
    </row>
    <row r="21" spans="1:28" x14ac:dyDescent="0.25">
      <c r="Z21"/>
      <c r="AA21"/>
      <c r="AB21"/>
    </row>
    <row r="22" spans="1:28" x14ac:dyDescent="0.25">
      <c r="Z22"/>
      <c r="AA22"/>
      <c r="AB22"/>
    </row>
    <row r="23" spans="1:28" x14ac:dyDescent="0.25">
      <c r="Z23"/>
      <c r="AA23"/>
      <c r="AB23"/>
    </row>
  </sheetData>
  <mergeCells count="3">
    <mergeCell ref="A1:AB1"/>
    <mergeCell ref="A2:AB2"/>
    <mergeCell ref="G4:I4"/>
  </mergeCells>
  <phoneticPr fontId="20" type="noConversion"/>
  <conditionalFormatting sqref="AB7:AB18 Z7:Z18">
    <cfRule type="cellIs" dxfId="311" priority="31" operator="equal">
      <formula>3</formula>
    </cfRule>
    <cfRule type="cellIs" dxfId="310" priority="32" operator="equal">
      <formula>2</formula>
    </cfRule>
    <cfRule type="cellIs" dxfId="309" priority="33" operator="equal">
      <formula>1</formula>
    </cfRule>
  </conditionalFormatting>
  <conditionalFormatting sqref="P7:P8">
    <cfRule type="cellIs" dxfId="308" priority="22" operator="equal">
      <formula>3</formula>
    </cfRule>
    <cfRule type="cellIs" dxfId="307" priority="23" operator="equal">
      <formula>2</formula>
    </cfRule>
    <cfRule type="cellIs" dxfId="306" priority="24" operator="equal">
      <formula>1</formula>
    </cfRule>
  </conditionalFormatting>
  <conditionalFormatting sqref="X7:X18">
    <cfRule type="cellIs" dxfId="305" priority="1" operator="equal">
      <formula>3</formula>
    </cfRule>
    <cfRule type="cellIs" dxfId="304" priority="2" operator="equal">
      <formula>2</formula>
    </cfRule>
    <cfRule type="cellIs" dxfId="303" priority="3"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Q60"/>
  <sheetViews>
    <sheetView zoomScale="90" zoomScaleNormal="90" zoomScalePageLayoutView="90" workbookViewId="0">
      <selection activeCell="D13" sqref="D13"/>
    </sheetView>
  </sheetViews>
  <sheetFormatPr defaultColWidth="8.875" defaultRowHeight="15.75" x14ac:dyDescent="0.25"/>
  <cols>
    <col min="1" max="1" width="4.875" customWidth="1"/>
    <col min="2" max="2" width="19.125" bestFit="1" customWidth="1"/>
    <col min="3" max="4" width="7.5" bestFit="1" customWidth="1"/>
    <col min="5" max="5" width="7.375" bestFit="1" customWidth="1"/>
    <col min="6" max="6" width="0.5" customWidth="1"/>
    <col min="7" max="7" width="4.625" bestFit="1" customWidth="1"/>
    <col min="8" max="8" width="22" customWidth="1"/>
    <col min="9" max="10" width="7.5" bestFit="1" customWidth="1"/>
    <col min="11" max="11" width="7.375" bestFit="1" customWidth="1"/>
    <col min="12" max="12" width="0.5" customWidth="1"/>
    <col min="13" max="13" width="4.625" bestFit="1" customWidth="1"/>
    <col min="14" max="14" width="22" customWidth="1"/>
    <col min="15" max="15" width="8.625" customWidth="1"/>
    <col min="16" max="16" width="9.625" customWidth="1"/>
    <col min="17" max="17" width="7.375" bestFit="1" customWidth="1"/>
    <col min="18" max="18" width="0.375" customWidth="1"/>
    <col min="19" max="19" width="0.5" customWidth="1"/>
    <col min="20" max="20" width="1.875" bestFit="1" customWidth="1"/>
    <col min="21" max="21" width="7.125" customWidth="1"/>
    <col min="22" max="22" width="20.875" bestFit="1" customWidth="1"/>
    <col min="23" max="23" width="6.375" customWidth="1"/>
    <col min="24" max="24" width="5" style="61" customWidth="1"/>
    <col min="25" max="25" width="9.375" customWidth="1"/>
    <col min="26" max="26" width="4.5" style="65" customWidth="1"/>
    <col min="27" max="27" width="9.375" style="47" customWidth="1"/>
    <col min="28" max="28" width="5.5" style="68" customWidth="1"/>
  </cols>
  <sheetData>
    <row r="1" spans="1:69"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169"/>
      <c r="AD1" s="169"/>
      <c r="AE1" s="169"/>
      <c r="AF1" s="169"/>
      <c r="AG1" s="169"/>
      <c r="AH1" s="169"/>
      <c r="AI1" s="169"/>
      <c r="AJ1" s="169"/>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40" customFormat="1" ht="21" customHeight="1" x14ac:dyDescent="0.3">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170"/>
      <c r="AD2" s="170"/>
      <c r="AE2" s="170"/>
      <c r="AF2" s="170"/>
      <c r="AG2" s="170"/>
      <c r="AH2" s="170"/>
      <c r="AI2" s="170"/>
      <c r="AJ2" s="3"/>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2"/>
      <c r="BQ2" s="2"/>
    </row>
    <row r="3" spans="1:69" ht="23.25" x14ac:dyDescent="0.25">
      <c r="E3" s="4"/>
      <c r="F3" s="4"/>
      <c r="G3" s="4"/>
      <c r="H3" s="4"/>
      <c r="I3" s="4"/>
      <c r="J3" s="1"/>
      <c r="K3" s="1"/>
      <c r="L3" s="1"/>
      <c r="M3" s="1"/>
      <c r="N3" s="1"/>
      <c r="O3" s="1"/>
      <c r="P3" s="1"/>
      <c r="Q3" s="1"/>
      <c r="R3" s="1"/>
      <c r="S3" s="1"/>
      <c r="T3" s="1"/>
      <c r="U3" s="1"/>
      <c r="V3" s="1"/>
      <c r="W3" s="1"/>
      <c r="X3" s="59"/>
      <c r="Y3" s="1"/>
      <c r="Z3" s="63"/>
      <c r="AA3" s="66"/>
      <c r="AB3" s="67"/>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9" ht="21" x14ac:dyDescent="0.35">
      <c r="E4" s="1"/>
      <c r="F4" s="1"/>
      <c r="G4" s="289" t="s">
        <v>1116</v>
      </c>
      <c r="H4" s="290"/>
      <c r="I4" s="291"/>
      <c r="M4" s="1"/>
      <c r="N4" s="1"/>
      <c r="O4" s="1"/>
      <c r="P4" s="1"/>
      <c r="Q4" s="1"/>
      <c r="R4" s="1"/>
      <c r="S4" s="1"/>
      <c r="T4" s="1"/>
      <c r="U4" s="1"/>
      <c r="V4" s="1"/>
      <c r="W4" s="1"/>
      <c r="X4" s="59"/>
      <c r="Y4" s="1"/>
      <c r="Z4" s="63"/>
      <c r="AA4" s="66"/>
      <c r="AB4" s="67"/>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6" spans="1:69" s="9" customFormat="1" x14ac:dyDescent="0.25">
      <c r="A6" s="172" t="s">
        <v>789</v>
      </c>
      <c r="B6" s="79"/>
      <c r="C6" s="79"/>
      <c r="D6" s="79"/>
      <c r="E6" s="80"/>
      <c r="G6" s="172" t="s">
        <v>351</v>
      </c>
      <c r="H6" s="79"/>
      <c r="I6" s="79"/>
      <c r="J6" s="79"/>
      <c r="K6" s="80"/>
      <c r="M6" s="172" t="s">
        <v>864</v>
      </c>
      <c r="N6" s="79"/>
      <c r="O6" s="79"/>
      <c r="P6" s="79"/>
      <c r="Q6" s="80"/>
      <c r="U6" s="44" t="s">
        <v>67</v>
      </c>
      <c r="V6" s="44" t="s">
        <v>68</v>
      </c>
      <c r="W6" s="44" t="s">
        <v>69</v>
      </c>
      <c r="X6" s="60" t="s">
        <v>70</v>
      </c>
      <c r="Y6" s="44" t="s">
        <v>71</v>
      </c>
      <c r="Z6" s="64" t="s">
        <v>72</v>
      </c>
      <c r="AA6" s="44" t="s">
        <v>73</v>
      </c>
      <c r="AB6" s="60" t="s">
        <v>74</v>
      </c>
    </row>
    <row r="7" spans="1:69" x14ac:dyDescent="0.25">
      <c r="A7" s="10" t="s">
        <v>1</v>
      </c>
      <c r="B7" s="10" t="s">
        <v>2</v>
      </c>
      <c r="C7" s="10" t="s">
        <v>3</v>
      </c>
      <c r="D7" s="10" t="s">
        <v>4</v>
      </c>
      <c r="E7" s="10" t="s">
        <v>5</v>
      </c>
      <c r="G7" s="10" t="s">
        <v>1</v>
      </c>
      <c r="H7" s="10" t="s">
        <v>2</v>
      </c>
      <c r="I7" s="10" t="s">
        <v>3</v>
      </c>
      <c r="J7" s="10" t="s">
        <v>4</v>
      </c>
      <c r="K7" s="10" t="s">
        <v>5</v>
      </c>
      <c r="M7" s="10" t="s">
        <v>1</v>
      </c>
      <c r="N7" s="10" t="s">
        <v>2</v>
      </c>
      <c r="O7" s="10" t="s">
        <v>3</v>
      </c>
      <c r="P7" s="10" t="s">
        <v>4</v>
      </c>
      <c r="Q7" s="10" t="s">
        <v>5</v>
      </c>
      <c r="U7" s="17" t="s">
        <v>338</v>
      </c>
      <c r="V7" s="109" t="s">
        <v>57</v>
      </c>
      <c r="W7" s="15">
        <f t="shared" ref="W7:W11" si="0">C8</f>
        <v>0</v>
      </c>
      <c r="X7" s="48">
        <f t="shared" ref="X7" si="1">SUMPRODUCT((W$7:W$27&gt;W7)/COUNTIF(W$7:W$27,W$7:W$27&amp;""))+1</f>
        <v>13</v>
      </c>
      <c r="Y7" s="15">
        <f>D8</f>
        <v>0</v>
      </c>
      <c r="Z7" s="48">
        <f t="shared" ref="Z7:AB27" si="2">SUMPRODUCT((Y$7:Y$27&gt;Y7)/COUNTIF(Y$7:Y$27,Y$7:Y$27&amp;""))+1</f>
        <v>10</v>
      </c>
      <c r="AA7" s="77">
        <f>SUM(Table3515505713[[#This Row],[Floor4]],Table3515505713[[#This Row],[Vault6]])</f>
        <v>0</v>
      </c>
      <c r="AB7" s="48">
        <f t="shared" si="2"/>
        <v>12</v>
      </c>
    </row>
    <row r="8" spans="1:69" x14ac:dyDescent="0.25">
      <c r="A8" s="219">
        <v>735</v>
      </c>
      <c r="B8" s="109" t="s">
        <v>57</v>
      </c>
      <c r="C8" s="14">
        <v>0</v>
      </c>
      <c r="D8" s="14">
        <v>0</v>
      </c>
      <c r="E8" s="14">
        <f t="shared" ref="E8:E13" si="3">SUM(C8,D8)</f>
        <v>0</v>
      </c>
      <c r="G8" s="219">
        <v>741</v>
      </c>
      <c r="H8" s="109" t="s">
        <v>800</v>
      </c>
      <c r="I8" s="14">
        <v>9.3000000000000007</v>
      </c>
      <c r="J8" s="14">
        <v>8.9</v>
      </c>
      <c r="K8" s="14">
        <f t="shared" ref="K8:K13" si="4">SUM(I8,J8)</f>
        <v>18.200000000000003</v>
      </c>
      <c r="M8" s="219">
        <v>747</v>
      </c>
      <c r="N8" s="109" t="s">
        <v>865</v>
      </c>
      <c r="O8" s="14">
        <v>8.8000000000000007</v>
      </c>
      <c r="P8" s="14">
        <v>8.5</v>
      </c>
      <c r="Q8" s="14">
        <f t="shared" ref="Q8:Q13" si="5">SUM(O8,P8)</f>
        <v>17.3</v>
      </c>
      <c r="U8" s="17" t="s">
        <v>338</v>
      </c>
      <c r="V8" s="117" t="s">
        <v>341</v>
      </c>
      <c r="W8" s="15">
        <f t="shared" si="0"/>
        <v>0</v>
      </c>
      <c r="X8" s="48">
        <f t="shared" ref="X8" si="6">SUMPRODUCT((W$7:W$27&gt;W8)/COUNTIF(W$7:W$27,W$7:W$27&amp;""))+1</f>
        <v>13</v>
      </c>
      <c r="Y8" s="15">
        <f>D9</f>
        <v>0</v>
      </c>
      <c r="Z8" s="48">
        <f t="shared" si="2"/>
        <v>10</v>
      </c>
      <c r="AA8" s="77">
        <f>SUM(Table3515505713[[#This Row],[Floor4]],Table3515505713[[#This Row],[Vault6]])</f>
        <v>0</v>
      </c>
      <c r="AB8" s="48">
        <f t="shared" si="2"/>
        <v>12</v>
      </c>
    </row>
    <row r="9" spans="1:69" x14ac:dyDescent="0.25">
      <c r="A9" s="219">
        <v>736</v>
      </c>
      <c r="B9" s="109" t="s">
        <v>341</v>
      </c>
      <c r="C9" s="14">
        <v>0</v>
      </c>
      <c r="D9" s="14">
        <v>0</v>
      </c>
      <c r="E9" s="14">
        <f t="shared" si="3"/>
        <v>0</v>
      </c>
      <c r="G9" s="219">
        <v>742</v>
      </c>
      <c r="H9" s="109" t="s">
        <v>801</v>
      </c>
      <c r="I9" s="14">
        <v>9.4</v>
      </c>
      <c r="J9" s="14">
        <v>8.3000000000000007</v>
      </c>
      <c r="K9" s="14">
        <f t="shared" si="4"/>
        <v>17.700000000000003</v>
      </c>
      <c r="M9" s="219">
        <v>748</v>
      </c>
      <c r="N9" s="109" t="s">
        <v>27</v>
      </c>
      <c r="O9" s="14">
        <v>9.1</v>
      </c>
      <c r="P9" s="14">
        <v>8.6</v>
      </c>
      <c r="Q9" s="14">
        <f t="shared" si="5"/>
        <v>17.7</v>
      </c>
      <c r="U9" s="17" t="s">
        <v>338</v>
      </c>
      <c r="V9" s="117" t="s">
        <v>339</v>
      </c>
      <c r="W9" s="15">
        <f t="shared" si="0"/>
        <v>0</v>
      </c>
      <c r="X9" s="48">
        <f t="shared" ref="X9" si="7">SUMPRODUCT((W$7:W$27&gt;W9)/COUNTIF(W$7:W$27,W$7:W$27&amp;""))+1</f>
        <v>13</v>
      </c>
      <c r="Y9" s="15">
        <f>D10</f>
        <v>0</v>
      </c>
      <c r="Z9" s="48">
        <f t="shared" si="2"/>
        <v>10</v>
      </c>
      <c r="AA9" s="77">
        <f>SUM(Table3515505713[[#This Row],[Floor4]],Table3515505713[[#This Row],[Vault6]])</f>
        <v>0</v>
      </c>
      <c r="AB9" s="48">
        <f t="shared" si="2"/>
        <v>12</v>
      </c>
    </row>
    <row r="10" spans="1:69" x14ac:dyDescent="0.25">
      <c r="A10" s="219">
        <v>737</v>
      </c>
      <c r="B10" s="109" t="s">
        <v>339</v>
      </c>
      <c r="C10" s="14">
        <v>0</v>
      </c>
      <c r="D10" s="14">
        <v>0</v>
      </c>
      <c r="E10" s="14">
        <f t="shared" si="3"/>
        <v>0</v>
      </c>
      <c r="G10" s="219">
        <v>743</v>
      </c>
      <c r="H10" s="109" t="s">
        <v>802</v>
      </c>
      <c r="I10" s="14">
        <v>9</v>
      </c>
      <c r="J10" s="14">
        <v>9</v>
      </c>
      <c r="K10" s="14">
        <f t="shared" si="4"/>
        <v>18</v>
      </c>
      <c r="M10" s="219">
        <v>749</v>
      </c>
      <c r="N10" s="109" t="s">
        <v>866</v>
      </c>
      <c r="O10" s="14">
        <v>9.3000000000000007</v>
      </c>
      <c r="P10" s="14">
        <v>8.5</v>
      </c>
      <c r="Q10" s="14">
        <f t="shared" si="5"/>
        <v>17.8</v>
      </c>
      <c r="U10" s="17" t="s">
        <v>338</v>
      </c>
      <c r="V10" s="117" t="s">
        <v>340</v>
      </c>
      <c r="W10" s="15">
        <f t="shared" si="0"/>
        <v>7.8</v>
      </c>
      <c r="X10" s="48">
        <f t="shared" ref="X10" si="8">SUMPRODUCT((W$7:W$27&gt;W10)/COUNTIF(W$7:W$27,W$7:W$27&amp;""))+1</f>
        <v>12</v>
      </c>
      <c r="Y10" s="15">
        <f>D11</f>
        <v>8.3000000000000007</v>
      </c>
      <c r="Z10" s="48">
        <f t="shared" si="2"/>
        <v>8</v>
      </c>
      <c r="AA10" s="77">
        <f>SUM(Table3515505713[[#This Row],[Floor4]],Table3515505713[[#This Row],[Vault6]])</f>
        <v>16.100000000000001</v>
      </c>
      <c r="AB10" s="48">
        <f t="shared" si="2"/>
        <v>11</v>
      </c>
    </row>
    <row r="11" spans="1:69" x14ac:dyDescent="0.25">
      <c r="A11" s="219">
        <v>738</v>
      </c>
      <c r="B11" s="109" t="s">
        <v>340</v>
      </c>
      <c r="C11" s="14">
        <v>7.8</v>
      </c>
      <c r="D11" s="14">
        <v>8.3000000000000007</v>
      </c>
      <c r="E11" s="14">
        <f t="shared" si="3"/>
        <v>16.100000000000001</v>
      </c>
      <c r="G11" s="219">
        <v>744</v>
      </c>
      <c r="H11" s="109" t="s">
        <v>803</v>
      </c>
      <c r="I11" s="14">
        <v>9.1999999999999993</v>
      </c>
      <c r="J11" s="14">
        <v>9.1</v>
      </c>
      <c r="K11" s="14">
        <f t="shared" si="4"/>
        <v>18.299999999999997</v>
      </c>
      <c r="M11" s="219">
        <v>750</v>
      </c>
      <c r="N11" s="109" t="s">
        <v>412</v>
      </c>
      <c r="O11" s="14">
        <v>9</v>
      </c>
      <c r="P11" s="14">
        <v>8.6999999999999993</v>
      </c>
      <c r="Q11" s="14">
        <f t="shared" si="5"/>
        <v>17.7</v>
      </c>
      <c r="U11" s="17" t="s">
        <v>338</v>
      </c>
      <c r="V11" s="185" t="s">
        <v>58</v>
      </c>
      <c r="W11" s="15">
        <f t="shared" si="0"/>
        <v>9.8000000000000007</v>
      </c>
      <c r="X11" s="48">
        <f t="shared" ref="X11" si="9">SUMPRODUCT((W$7:W$27&gt;W11)/COUNTIF(W$7:W$27,W$7:W$27&amp;""))+1</f>
        <v>1</v>
      </c>
      <c r="Y11" s="15">
        <f>D12</f>
        <v>8.5</v>
      </c>
      <c r="Z11" s="48">
        <f t="shared" si="2"/>
        <v>7</v>
      </c>
      <c r="AA11" s="77">
        <f>SUM(Table3515505713[[#This Row],[Floor4]],Table3515505713[[#This Row],[Vault6]])</f>
        <v>18.3</v>
      </c>
      <c r="AB11" s="48">
        <f t="shared" si="2"/>
        <v>1</v>
      </c>
    </row>
    <row r="12" spans="1:69" x14ac:dyDescent="0.25">
      <c r="A12" s="219">
        <v>739</v>
      </c>
      <c r="B12" s="116" t="s">
        <v>58</v>
      </c>
      <c r="C12" s="14">
        <v>9.8000000000000007</v>
      </c>
      <c r="D12" s="14">
        <v>8.5</v>
      </c>
      <c r="E12" s="14">
        <f t="shared" si="3"/>
        <v>18.3</v>
      </c>
      <c r="G12" s="219">
        <v>745</v>
      </c>
      <c r="H12" s="109" t="s">
        <v>804</v>
      </c>
      <c r="I12" s="14">
        <v>9</v>
      </c>
      <c r="J12" s="14">
        <v>9</v>
      </c>
      <c r="K12" s="14">
        <f t="shared" si="4"/>
        <v>18</v>
      </c>
      <c r="M12" s="219">
        <v>751</v>
      </c>
      <c r="N12" s="113"/>
      <c r="O12" s="14">
        <v>0</v>
      </c>
      <c r="P12" s="14">
        <v>0</v>
      </c>
      <c r="Q12" s="14">
        <f t="shared" si="5"/>
        <v>0</v>
      </c>
      <c r="U12" s="17" t="s">
        <v>338</v>
      </c>
      <c r="V12" s="109" t="s">
        <v>800</v>
      </c>
      <c r="W12" s="15">
        <f>I8</f>
        <v>9.3000000000000007</v>
      </c>
      <c r="X12" s="48">
        <f t="shared" ref="X12" si="10">SUMPRODUCT((W$7:W$27&gt;W12)/COUNTIF(W$7:W$27,W$7:W$27&amp;""))+1</f>
        <v>4</v>
      </c>
      <c r="Y12" s="15">
        <f>J8</f>
        <v>8.9</v>
      </c>
      <c r="Z12" s="48">
        <f t="shared" si="2"/>
        <v>3</v>
      </c>
      <c r="AA12" s="77">
        <f>SUM(Table3515505713[[#This Row],[Floor4]],Table3515505713[[#This Row],[Vault6]])</f>
        <v>18.200000000000003</v>
      </c>
      <c r="AB12" s="48">
        <f t="shared" si="2"/>
        <v>2</v>
      </c>
    </row>
    <row r="13" spans="1:69" ht="16.5" thickBot="1" x14ac:dyDescent="0.3">
      <c r="A13" s="219">
        <v>740</v>
      </c>
      <c r="B13" s="113"/>
      <c r="C13" s="14">
        <v>0</v>
      </c>
      <c r="D13" s="14">
        <v>0</v>
      </c>
      <c r="E13" s="18">
        <f t="shared" si="3"/>
        <v>0</v>
      </c>
      <c r="F13" s="9"/>
      <c r="G13" s="219">
        <v>746</v>
      </c>
      <c r="H13" s="113"/>
      <c r="I13" s="14">
        <v>0</v>
      </c>
      <c r="J13" s="14">
        <v>0</v>
      </c>
      <c r="K13" s="18">
        <f t="shared" si="4"/>
        <v>0</v>
      </c>
      <c r="L13" s="9"/>
      <c r="M13" s="219">
        <v>752</v>
      </c>
      <c r="N13" s="113"/>
      <c r="O13" s="14">
        <v>0</v>
      </c>
      <c r="P13" s="14">
        <v>0</v>
      </c>
      <c r="Q13" s="18">
        <f t="shared" si="5"/>
        <v>0</v>
      </c>
      <c r="R13" s="9"/>
      <c r="U13" s="17" t="s">
        <v>338</v>
      </c>
      <c r="V13" s="109" t="s">
        <v>801</v>
      </c>
      <c r="W13" s="15">
        <f t="shared" ref="W13:W15" si="11">I9</f>
        <v>9.4</v>
      </c>
      <c r="X13" s="48">
        <f t="shared" ref="X13" si="12">SUMPRODUCT((W$7:W$27&gt;W13)/COUNTIF(W$7:W$27,W$7:W$27&amp;""))+1</f>
        <v>3</v>
      </c>
      <c r="Y13" s="15">
        <f>J9</f>
        <v>8.3000000000000007</v>
      </c>
      <c r="Z13" s="48">
        <f t="shared" si="2"/>
        <v>8</v>
      </c>
      <c r="AA13" s="77">
        <f>SUM(Table3515505713[[#This Row],[Floor4]],Table3515505713[[#This Row],[Vault6]])</f>
        <v>17.700000000000003</v>
      </c>
      <c r="AB13" s="48">
        <f t="shared" si="2"/>
        <v>6</v>
      </c>
    </row>
    <row r="14" spans="1:69" ht="16.5" thickBot="1" x14ac:dyDescent="0.3">
      <c r="B14" s="33" t="s">
        <v>10</v>
      </c>
      <c r="C14" s="20">
        <f>SUM(C8:C13)-SMALL(C8:C13,1)-SMALL(C8:C13,2)</f>
        <v>17.600000000000001</v>
      </c>
      <c r="D14" s="20">
        <f>SUM(D8:D13)-SMALL(D8:D13,1)-SMALL(D8:D13,2)</f>
        <v>16.8</v>
      </c>
      <c r="E14" s="21">
        <f>SUM(C14:D14)</f>
        <v>34.400000000000006</v>
      </c>
      <c r="F14" s="9"/>
      <c r="H14" s="33" t="s">
        <v>10</v>
      </c>
      <c r="I14" s="20">
        <f>SUM(I8:I13)-SMALL(I8:I13,1)-SMALL(I8:I13,2)</f>
        <v>36.900000000000006</v>
      </c>
      <c r="J14" s="20">
        <f>SUM(J8:J13)-SMALL(J8:J13,1)-SMALL(J8:J13,2)</f>
        <v>36</v>
      </c>
      <c r="K14" s="21">
        <f>SUM(I14:J14)</f>
        <v>72.900000000000006</v>
      </c>
      <c r="L14" s="9"/>
      <c r="N14" s="33" t="s">
        <v>10</v>
      </c>
      <c r="O14" s="20">
        <f>SUM(O8:O13)-SMALL(O8:O13,1)-SMALL(O8:O13,2)</f>
        <v>36.200000000000003</v>
      </c>
      <c r="P14" s="20">
        <f>SUM(P8:P13)-SMALL(P8:P13,1)-SMALL(P8:P13,2)</f>
        <v>34.299999999999997</v>
      </c>
      <c r="Q14" s="21">
        <f>SUM(O14:P14)</f>
        <v>70.5</v>
      </c>
      <c r="R14" s="9"/>
      <c r="U14" s="17" t="s">
        <v>338</v>
      </c>
      <c r="V14" s="109" t="s">
        <v>802</v>
      </c>
      <c r="W14" s="15">
        <f t="shared" si="11"/>
        <v>9</v>
      </c>
      <c r="X14" s="48">
        <f t="shared" ref="X14" si="13">SUMPRODUCT((W$7:W$27&gt;W14)/COUNTIF(W$7:W$27,W$7:W$27&amp;""))+1</f>
        <v>7</v>
      </c>
      <c r="Y14" s="15">
        <f>J10</f>
        <v>9</v>
      </c>
      <c r="Z14" s="48">
        <f t="shared" si="2"/>
        <v>2</v>
      </c>
      <c r="AA14" s="77">
        <f>SUM(Table3515505713[[#This Row],[Floor4]],Table3515505713[[#This Row],[Vault6]])</f>
        <v>18</v>
      </c>
      <c r="AB14" s="48">
        <f t="shared" si="2"/>
        <v>3</v>
      </c>
    </row>
    <row r="15" spans="1:69" x14ac:dyDescent="0.25">
      <c r="B15" s="110" t="s">
        <v>107</v>
      </c>
      <c r="D15" s="33"/>
      <c r="E15" s="34"/>
      <c r="H15" s="110" t="s">
        <v>107</v>
      </c>
      <c r="J15" s="33"/>
      <c r="K15" s="34"/>
      <c r="N15" s="110" t="s">
        <v>107</v>
      </c>
      <c r="P15" s="33"/>
      <c r="Q15" s="34"/>
      <c r="U15" s="17" t="s">
        <v>338</v>
      </c>
      <c r="V15" s="109" t="s">
        <v>803</v>
      </c>
      <c r="W15" s="15">
        <f t="shared" si="11"/>
        <v>9.1999999999999993</v>
      </c>
      <c r="X15" s="48">
        <f t="shared" ref="X15" si="14">SUMPRODUCT((W$7:W$27&gt;W15)/COUNTIF(W$7:W$27,W$7:W$27&amp;""))+1</f>
        <v>5</v>
      </c>
      <c r="Y15" s="15">
        <f>J11</f>
        <v>9.1</v>
      </c>
      <c r="Z15" s="48">
        <f t="shared" si="2"/>
        <v>1</v>
      </c>
      <c r="AA15" s="77">
        <f>SUM(Table3515505713[[#This Row],[Floor4]],Table3515505713[[#This Row],[Vault6]])</f>
        <v>18.299999999999997</v>
      </c>
      <c r="AB15" s="48">
        <f t="shared" si="2"/>
        <v>1</v>
      </c>
    </row>
    <row r="16" spans="1:69" x14ac:dyDescent="0.25">
      <c r="U16" s="17" t="s">
        <v>338</v>
      </c>
      <c r="V16" s="109" t="s">
        <v>804</v>
      </c>
      <c r="W16" s="15">
        <f>I12</f>
        <v>9</v>
      </c>
      <c r="X16" s="48">
        <f t="shared" ref="X16" si="15">SUMPRODUCT((W$7:W$27&gt;W16)/COUNTIF(W$7:W$27,W$7:W$27&amp;""))+1</f>
        <v>7</v>
      </c>
      <c r="Y16" s="15">
        <f>J12</f>
        <v>9</v>
      </c>
      <c r="Z16" s="48">
        <f t="shared" si="2"/>
        <v>2</v>
      </c>
      <c r="AA16" s="77">
        <f>SUM(Table3515505713[[#This Row],[Floor4]],Table3515505713[[#This Row],[Vault6]])</f>
        <v>18</v>
      </c>
      <c r="AB16" s="48">
        <f t="shared" si="2"/>
        <v>3</v>
      </c>
    </row>
    <row r="17" spans="1:28" x14ac:dyDescent="0.25">
      <c r="A17" s="175"/>
      <c r="B17" s="175"/>
      <c r="C17" s="175"/>
      <c r="D17" s="175"/>
      <c r="E17" s="175"/>
      <c r="F17" s="127"/>
      <c r="G17" s="175"/>
      <c r="H17" s="175"/>
      <c r="I17" s="175"/>
      <c r="J17" s="175"/>
      <c r="K17" s="175"/>
      <c r="L17" s="127"/>
      <c r="M17" s="101"/>
      <c r="N17" s="47" t="s">
        <v>13</v>
      </c>
      <c r="O17" s="51" t="s">
        <v>5</v>
      </c>
      <c r="P17" s="52" t="s">
        <v>11</v>
      </c>
      <c r="Q17" s="101"/>
      <c r="U17" s="17" t="s">
        <v>838</v>
      </c>
      <c r="V17" s="109" t="s">
        <v>865</v>
      </c>
      <c r="W17" s="15">
        <f>O8</f>
        <v>8.8000000000000007</v>
      </c>
      <c r="X17" s="48">
        <f t="shared" ref="X17" si="16">SUMPRODUCT((W$7:W$27&gt;W17)/COUNTIF(W$7:W$27,W$7:W$27&amp;""))+1</f>
        <v>9</v>
      </c>
      <c r="Y17" s="15">
        <f>P8</f>
        <v>8.5</v>
      </c>
      <c r="Z17" s="48">
        <f t="shared" si="2"/>
        <v>7</v>
      </c>
      <c r="AA17" s="77">
        <f>SUM(Table3515505713[[#This Row],[Floor4]],Table3515505713[[#This Row],[Vault6]])</f>
        <v>17.3</v>
      </c>
      <c r="AB17" s="48">
        <f t="shared" si="2"/>
        <v>7.9999999999999991</v>
      </c>
    </row>
    <row r="18" spans="1:28" x14ac:dyDescent="0.25">
      <c r="A18" s="133"/>
      <c r="B18" s="133"/>
      <c r="C18" s="133"/>
      <c r="D18" s="133"/>
      <c r="E18" s="133"/>
      <c r="F18" s="1"/>
      <c r="G18" s="133"/>
      <c r="H18" s="133"/>
      <c r="I18" s="133"/>
      <c r="J18" s="133"/>
      <c r="K18" s="133"/>
      <c r="L18" s="1"/>
      <c r="M18" s="133"/>
      <c r="N18" s="53" t="s">
        <v>350</v>
      </c>
      <c r="O18" s="55">
        <f t="shared" ref="O18" si="17">E14</f>
        <v>34.400000000000006</v>
      </c>
      <c r="P18" s="48">
        <f>SUMPRODUCT((O$18:O$20&gt;O18)/COUNTIF(O$18:O$20,O$18:O$20&amp;""))+1</f>
        <v>3</v>
      </c>
      <c r="Q18" s="133"/>
      <c r="U18" s="17" t="s">
        <v>838</v>
      </c>
      <c r="V18" s="109" t="s">
        <v>27</v>
      </c>
      <c r="W18" s="15">
        <f t="shared" ref="W18:W20" si="18">O9</f>
        <v>9.1</v>
      </c>
      <c r="X18" s="48">
        <f t="shared" ref="X18" si="19">SUMPRODUCT((W$7:W$27&gt;W18)/COUNTIF(W$7:W$27,W$7:W$27&amp;""))+1</f>
        <v>6</v>
      </c>
      <c r="Y18" s="15">
        <f>P9</f>
        <v>8.6</v>
      </c>
      <c r="Z18" s="48">
        <f t="shared" si="2"/>
        <v>6</v>
      </c>
      <c r="AA18" s="77">
        <f>SUM(Table3515505713[[#This Row],[Floor4]],Table3515505713[[#This Row],[Vault6]])</f>
        <v>17.7</v>
      </c>
      <c r="AB18" s="48">
        <f t="shared" si="2"/>
        <v>6</v>
      </c>
    </row>
    <row r="19" spans="1:28" x14ac:dyDescent="0.25">
      <c r="A19" s="121"/>
      <c r="B19" s="132"/>
      <c r="C19" s="82"/>
      <c r="D19" s="82"/>
      <c r="E19" s="82"/>
      <c r="F19" s="1"/>
      <c r="G19" s="121"/>
      <c r="H19" s="132"/>
      <c r="I19" s="82"/>
      <c r="J19" s="82"/>
      <c r="K19" s="82"/>
      <c r="L19" s="1"/>
      <c r="M19" s="121"/>
      <c r="N19" s="53" t="s">
        <v>349</v>
      </c>
      <c r="O19" s="55">
        <f>K14</f>
        <v>72.900000000000006</v>
      </c>
      <c r="P19" s="48">
        <f>SUMPRODUCT((O$18:O$20&gt;O19)/COUNTIF(O$18:O$20,O$18:O$20&amp;""))+1</f>
        <v>1</v>
      </c>
      <c r="Q19" s="82"/>
      <c r="U19" s="17" t="s">
        <v>838</v>
      </c>
      <c r="V19" s="109" t="s">
        <v>866</v>
      </c>
      <c r="W19" s="15">
        <f t="shared" si="18"/>
        <v>9.3000000000000007</v>
      </c>
      <c r="X19" s="48">
        <f t="shared" ref="X19" si="20">SUMPRODUCT((W$7:W$27&gt;W19)/COUNTIF(W$7:W$27,W$7:W$27&amp;""))+1</f>
        <v>4</v>
      </c>
      <c r="Y19" s="15">
        <f>P10</f>
        <v>8.5</v>
      </c>
      <c r="Z19" s="48">
        <f t="shared" si="2"/>
        <v>7</v>
      </c>
      <c r="AA19" s="77">
        <f>SUM(Table3515505713[[#This Row],[Floor4]],Table3515505713[[#This Row],[Vault6]])</f>
        <v>17.8</v>
      </c>
      <c r="AB19" s="48">
        <f t="shared" si="2"/>
        <v>5</v>
      </c>
    </row>
    <row r="20" spans="1:28" x14ac:dyDescent="0.25">
      <c r="A20" s="121"/>
      <c r="B20" s="132"/>
      <c r="C20" s="82"/>
      <c r="D20" s="82"/>
      <c r="E20" s="82"/>
      <c r="F20" s="1"/>
      <c r="G20" s="121"/>
      <c r="H20" s="122"/>
      <c r="I20" s="82"/>
      <c r="J20" s="82"/>
      <c r="K20" s="82"/>
      <c r="L20" s="1"/>
      <c r="M20" s="121"/>
      <c r="N20" s="53" t="s">
        <v>864</v>
      </c>
      <c r="O20" s="54">
        <f>Q14</f>
        <v>70.5</v>
      </c>
      <c r="P20" s="48">
        <f>SUMPRODUCT((O$18:O$20&gt;O20)/COUNTIF(O$18:O$20,O$18:O$20&amp;""))+1</f>
        <v>2</v>
      </c>
      <c r="Q20" s="82"/>
      <c r="U20" s="17" t="s">
        <v>838</v>
      </c>
      <c r="V20" s="109" t="s">
        <v>412</v>
      </c>
      <c r="W20" s="15">
        <f t="shared" si="18"/>
        <v>9</v>
      </c>
      <c r="X20" s="48">
        <f t="shared" ref="X20" si="21">SUMPRODUCT((W$7:W$27&gt;W20)/COUNTIF(W$7:W$27,W$7:W$27&amp;""))+1</f>
        <v>7</v>
      </c>
      <c r="Y20" s="15">
        <f>P11</f>
        <v>8.6999999999999993</v>
      </c>
      <c r="Z20" s="48">
        <f t="shared" si="2"/>
        <v>5</v>
      </c>
      <c r="AA20" s="77">
        <f>SUM(Table3515505713[[#This Row],[Floor4]],Table3515505713[[#This Row],[Vault6]])</f>
        <v>17.7</v>
      </c>
      <c r="AB20" s="48">
        <f t="shared" si="2"/>
        <v>6</v>
      </c>
    </row>
    <row r="21" spans="1:28" x14ac:dyDescent="0.25">
      <c r="A21" s="121"/>
      <c r="B21" s="132"/>
      <c r="C21" s="82"/>
      <c r="D21" s="82"/>
      <c r="E21" s="82"/>
      <c r="F21" s="1"/>
      <c r="G21" s="175"/>
      <c r="H21" s="175"/>
      <c r="I21" s="175"/>
      <c r="J21" s="175"/>
      <c r="K21" s="175"/>
      <c r="L21" s="1"/>
      <c r="M21" s="121"/>
      <c r="N21" s="122"/>
      <c r="O21" s="82"/>
      <c r="P21" s="82"/>
      <c r="Q21" s="82"/>
      <c r="U21" s="17" t="s">
        <v>75</v>
      </c>
      <c r="V21" s="120" t="s">
        <v>965</v>
      </c>
      <c r="W21" s="15">
        <f>'INT 16&amp;A MX'!D11</f>
        <v>8.6</v>
      </c>
      <c r="X21" s="48">
        <f t="shared" ref="X21" si="22">SUMPRODUCT((W$7:W$27&gt;W21)/COUNTIF(W$7:W$27,W$7:W$27&amp;""))+1</f>
        <v>10</v>
      </c>
      <c r="Y21" s="15">
        <f>'INT 16&amp;A MX'!E11</f>
        <v>7.9</v>
      </c>
      <c r="Z21" s="48">
        <f t="shared" si="2"/>
        <v>9</v>
      </c>
      <c r="AA21" s="77">
        <f>SUM(Table3515505713[[#This Row],[Floor4]],Table3515505713[[#This Row],[Vault6]])</f>
        <v>16.5</v>
      </c>
      <c r="AB21" s="48">
        <f t="shared" si="2"/>
        <v>10</v>
      </c>
    </row>
    <row r="22" spans="1:28" x14ac:dyDescent="0.25">
      <c r="A22" s="121"/>
      <c r="B22" s="132"/>
      <c r="C22" s="82"/>
      <c r="D22" s="82"/>
      <c r="E22" s="82"/>
      <c r="F22" s="1"/>
      <c r="G22" s="133"/>
      <c r="H22" s="133"/>
      <c r="I22" s="133"/>
      <c r="J22" s="133"/>
      <c r="K22" s="133"/>
      <c r="L22" s="1"/>
      <c r="M22" s="121"/>
      <c r="N22" s="215"/>
      <c r="O22" s="82"/>
      <c r="P22" s="82"/>
      <c r="Q22" s="82"/>
      <c r="U22" s="17" t="s">
        <v>75</v>
      </c>
      <c r="V22" s="120" t="s">
        <v>966</v>
      </c>
      <c r="W22" s="15">
        <f>'INT 16&amp;A MX'!D12</f>
        <v>9.5</v>
      </c>
      <c r="X22" s="48">
        <f t="shared" ref="X22" si="23">SUMPRODUCT((W$7:W$27&gt;W22)/COUNTIF(W$7:W$27,W$7:W$27&amp;""))+1</f>
        <v>2</v>
      </c>
      <c r="Y22" s="15">
        <f>'INT 16&amp;A MX'!E12</f>
        <v>8.8000000000000007</v>
      </c>
      <c r="Z22" s="48">
        <f t="shared" si="2"/>
        <v>4</v>
      </c>
      <c r="AA22" s="77">
        <f>SUM(Table3515505713[[#This Row],[Floor4]],Table3515505713[[#This Row],[Vault6]])</f>
        <v>18.3</v>
      </c>
      <c r="AB22" s="48">
        <f t="shared" si="2"/>
        <v>1</v>
      </c>
    </row>
    <row r="23" spans="1:28" x14ac:dyDescent="0.25">
      <c r="A23" s="121"/>
      <c r="B23" s="132"/>
      <c r="C23" s="82"/>
      <c r="D23" s="82"/>
      <c r="E23" s="82"/>
      <c r="F23" s="1"/>
      <c r="G23" s="121"/>
      <c r="H23" s="132"/>
      <c r="I23" s="82"/>
      <c r="J23" s="82"/>
      <c r="K23" s="82"/>
      <c r="L23" s="1"/>
      <c r="M23" s="121"/>
      <c r="N23" s="122"/>
      <c r="O23" s="82"/>
      <c r="P23" s="82"/>
      <c r="Q23" s="82"/>
      <c r="U23" s="17" t="s">
        <v>75</v>
      </c>
      <c r="V23" s="131" t="s">
        <v>967</v>
      </c>
      <c r="W23" s="15">
        <f>'INT 16&amp;A MX'!D13</f>
        <v>0</v>
      </c>
      <c r="X23" s="48">
        <f t="shared" ref="X23" si="24">SUMPRODUCT((W$7:W$27&gt;W23)/COUNTIF(W$7:W$27,W$7:W$27&amp;""))+1</f>
        <v>13</v>
      </c>
      <c r="Y23" s="15">
        <f>'INT 16&amp;A MX'!E13</f>
        <v>0</v>
      </c>
      <c r="Z23" s="48">
        <f t="shared" si="2"/>
        <v>10</v>
      </c>
      <c r="AA23" s="77">
        <f>SUM(Table3515505713[[#This Row],[Floor4]],Table3515505713[[#This Row],[Vault6]])</f>
        <v>0</v>
      </c>
      <c r="AB23" s="48">
        <f t="shared" si="2"/>
        <v>12</v>
      </c>
    </row>
    <row r="24" spans="1:28" x14ac:dyDescent="0.25">
      <c r="A24" s="121"/>
      <c r="B24" s="132"/>
      <c r="C24" s="82"/>
      <c r="D24" s="82"/>
      <c r="E24" s="75"/>
      <c r="F24" s="127"/>
      <c r="G24" s="121"/>
      <c r="H24" s="122"/>
      <c r="I24" s="82"/>
      <c r="J24" s="82"/>
      <c r="K24" s="75"/>
      <c r="L24" s="127"/>
      <c r="M24" s="121"/>
      <c r="N24" s="123"/>
      <c r="O24" s="71"/>
      <c r="P24" s="71"/>
      <c r="Q24" s="75"/>
      <c r="U24" s="17" t="s">
        <v>388</v>
      </c>
      <c r="V24" s="120" t="s">
        <v>410</v>
      </c>
      <c r="W24" s="15">
        <f>'INT 16&amp;A MX'!O10</f>
        <v>9</v>
      </c>
      <c r="X24" s="48">
        <f t="shared" ref="X24" si="25">SUMPRODUCT((W$7:W$27&gt;W24)/COUNTIF(W$7:W$27,W$7:W$27&amp;""))+1</f>
        <v>7</v>
      </c>
      <c r="Y24" s="15">
        <f>'INT 16&amp;A MX'!P10</f>
        <v>8.6999999999999993</v>
      </c>
      <c r="Z24" s="48">
        <f t="shared" si="2"/>
        <v>5</v>
      </c>
      <c r="AA24" s="77">
        <f>SUM(Table3515505713[[#This Row],[Floor4]],Table3515505713[[#This Row],[Vault6]])</f>
        <v>17.7</v>
      </c>
      <c r="AB24" s="48">
        <f t="shared" si="2"/>
        <v>6</v>
      </c>
    </row>
    <row r="25" spans="1:28" x14ac:dyDescent="0.25">
      <c r="A25" s="1"/>
      <c r="B25" s="123"/>
      <c r="C25" s="71"/>
      <c r="D25" s="71"/>
      <c r="E25" s="124"/>
      <c r="F25" s="127"/>
      <c r="G25" s="1"/>
      <c r="H25" s="123"/>
      <c r="I25" s="71"/>
      <c r="J25" s="71"/>
      <c r="K25" s="124"/>
      <c r="L25" s="127"/>
      <c r="M25" s="1"/>
      <c r="N25" s="136"/>
      <c r="O25" s="1"/>
      <c r="P25" s="123"/>
      <c r="Q25" s="124"/>
      <c r="U25" s="17" t="s">
        <v>388</v>
      </c>
      <c r="V25" s="120" t="s">
        <v>411</v>
      </c>
      <c r="W25" s="15">
        <f>'INT 16&amp;A MX'!O11</f>
        <v>8.3000000000000007</v>
      </c>
      <c r="X25" s="48">
        <f t="shared" ref="X25" si="26">SUMPRODUCT((W$7:W$27&gt;W25)/COUNTIF(W$7:W$27,W$7:W$27&amp;""))+1</f>
        <v>11</v>
      </c>
      <c r="Y25" s="15">
        <f>'INT 16&amp;A MX'!P11</f>
        <v>8.6</v>
      </c>
      <c r="Z25" s="48">
        <f t="shared" si="2"/>
        <v>6</v>
      </c>
      <c r="AA25" s="77">
        <f>SUM(Table3515505713[[#This Row],[Floor4]],Table3515505713[[#This Row],[Vault6]])</f>
        <v>16.899999999999999</v>
      </c>
      <c r="AB25" s="48">
        <f t="shared" si="2"/>
        <v>9</v>
      </c>
    </row>
    <row r="26" spans="1:28" x14ac:dyDescent="0.25">
      <c r="A26" s="1"/>
      <c r="B26" s="142"/>
      <c r="C26" s="1"/>
      <c r="D26" s="123"/>
      <c r="E26" s="137"/>
      <c r="F26" s="1"/>
      <c r="G26" s="1"/>
      <c r="H26" s="136"/>
      <c r="I26" s="1"/>
      <c r="J26" s="123"/>
      <c r="K26" s="137"/>
      <c r="L26" s="1"/>
      <c r="M26" s="1"/>
      <c r="Q26" s="137"/>
      <c r="U26" s="17" t="s">
        <v>388</v>
      </c>
      <c r="V26" s="120" t="s">
        <v>409</v>
      </c>
      <c r="W26" s="15">
        <f>'INT 16&amp;A MX'!O12</f>
        <v>8.9499999999999993</v>
      </c>
      <c r="X26" s="48">
        <f t="shared" ref="X26" si="27">SUMPRODUCT((W$7:W$27&gt;W26)/COUNTIF(W$7:W$27,W$7:W$27&amp;""))+1</f>
        <v>8</v>
      </c>
      <c r="Y26" s="15">
        <f>'INT 16&amp;A MX'!P12</f>
        <v>8.9</v>
      </c>
      <c r="Z26" s="48">
        <f t="shared" si="2"/>
        <v>3</v>
      </c>
      <c r="AA26" s="77">
        <f>SUM(Table3515505713[[#This Row],[Floor4]],Table3515505713[[#This Row],[Vault6]])</f>
        <v>17.850000000000001</v>
      </c>
      <c r="AB26" s="48">
        <f t="shared" si="2"/>
        <v>4</v>
      </c>
    </row>
    <row r="27" spans="1:28" x14ac:dyDescent="0.25">
      <c r="N27" s="122"/>
      <c r="O27" s="82"/>
      <c r="P27" s="82"/>
      <c r="U27" s="17" t="s">
        <v>388</v>
      </c>
      <c r="V27" s="131" t="s">
        <v>897</v>
      </c>
      <c r="W27" s="15">
        <f>'INT 16&amp;A MX'!O13</f>
        <v>8.6</v>
      </c>
      <c r="X27" s="48">
        <f t="shared" ref="X27" si="28">SUMPRODUCT((W$7:W$27&gt;W27)/COUNTIF(W$7:W$27,W$7:W$27&amp;""))+1</f>
        <v>10</v>
      </c>
      <c r="Y27" s="15">
        <f>'INT 16&amp;A MX'!P13</f>
        <v>8.8000000000000007</v>
      </c>
      <c r="Z27" s="48">
        <f t="shared" si="2"/>
        <v>4</v>
      </c>
      <c r="AA27" s="77">
        <f>SUM(Table3515505713[[#This Row],[Floor4]],Table3515505713[[#This Row],[Vault6]])</f>
        <v>17.399999999999999</v>
      </c>
      <c r="AB27" s="48">
        <f t="shared" si="2"/>
        <v>6.9999999999999991</v>
      </c>
    </row>
    <row r="28" spans="1:28" x14ac:dyDescent="0.25">
      <c r="A28" s="121"/>
      <c r="B28" s="122"/>
      <c r="C28" s="82"/>
      <c r="D28" s="82"/>
      <c r="E28" s="82"/>
      <c r="F28" s="1"/>
      <c r="G28" s="121"/>
      <c r="H28" s="122"/>
      <c r="I28" s="82"/>
      <c r="J28" s="82"/>
      <c r="K28" s="82"/>
      <c r="L28" s="1"/>
      <c r="M28" s="121"/>
      <c r="N28" s="122"/>
      <c r="O28" s="82"/>
      <c r="P28" s="82"/>
      <c r="Q28" s="82"/>
    </row>
    <row r="29" spans="1:28" x14ac:dyDescent="0.25">
      <c r="A29" s="121"/>
      <c r="B29" s="122"/>
      <c r="C29" s="82"/>
      <c r="D29" s="82"/>
      <c r="E29" s="82"/>
      <c r="F29" s="1"/>
      <c r="G29" s="121"/>
      <c r="H29" s="122"/>
      <c r="I29" s="82"/>
      <c r="J29" s="82"/>
      <c r="K29" s="82"/>
      <c r="L29" s="1"/>
      <c r="M29" s="121"/>
      <c r="N29" s="122"/>
      <c r="O29" s="82"/>
      <c r="P29" s="82"/>
      <c r="Q29" s="82"/>
    </row>
    <row r="30" spans="1:28" x14ac:dyDescent="0.25">
      <c r="A30" s="121"/>
      <c r="B30" s="122"/>
      <c r="C30" s="82"/>
      <c r="D30" s="82"/>
      <c r="E30" s="82"/>
      <c r="F30" s="1"/>
      <c r="G30" s="121"/>
      <c r="H30" s="122"/>
      <c r="I30" s="82"/>
      <c r="J30" s="82"/>
      <c r="K30" s="82"/>
      <c r="L30" s="1"/>
      <c r="M30" s="121"/>
      <c r="N30" s="122"/>
      <c r="O30" s="82"/>
      <c r="P30" s="82"/>
      <c r="Q30" s="82"/>
    </row>
    <row r="31" spans="1:28" x14ac:dyDescent="0.25">
      <c r="A31" s="121"/>
      <c r="B31" s="122"/>
      <c r="C31" s="82"/>
      <c r="D31" s="82"/>
      <c r="E31" s="75"/>
      <c r="F31" s="127"/>
      <c r="G31" s="121"/>
      <c r="H31" s="122"/>
      <c r="I31" s="82"/>
      <c r="J31" s="82"/>
      <c r="K31" s="75"/>
      <c r="L31" s="127"/>
      <c r="M31" s="121"/>
      <c r="N31" s="123"/>
      <c r="O31" s="71"/>
      <c r="P31" s="71"/>
      <c r="Q31" s="75"/>
    </row>
    <row r="32" spans="1:28" x14ac:dyDescent="0.25">
      <c r="A32" s="1"/>
      <c r="B32" s="123"/>
      <c r="C32" s="71"/>
      <c r="D32" s="71"/>
      <c r="E32" s="124"/>
      <c r="F32" s="127"/>
      <c r="G32" s="1"/>
      <c r="H32" s="123"/>
      <c r="I32" s="71"/>
      <c r="J32" s="71"/>
      <c r="K32" s="124"/>
      <c r="L32" s="127"/>
      <c r="M32" s="1"/>
      <c r="N32" s="136"/>
      <c r="O32" s="1"/>
      <c r="P32" s="123"/>
      <c r="Q32" s="124"/>
    </row>
    <row r="33" spans="1:17" x14ac:dyDescent="0.25">
      <c r="A33" s="1"/>
      <c r="B33" s="136"/>
      <c r="C33" s="1"/>
      <c r="D33" s="123"/>
      <c r="E33" s="137"/>
      <c r="F33" s="1"/>
      <c r="G33" s="1"/>
      <c r="H33" s="136"/>
      <c r="I33" s="1"/>
      <c r="J33" s="123"/>
      <c r="K33" s="137"/>
      <c r="L33" s="1"/>
      <c r="M33" s="1"/>
      <c r="Q33" s="137"/>
    </row>
    <row r="34" spans="1:17" x14ac:dyDescent="0.25">
      <c r="A34" s="96"/>
      <c r="B34" s="96"/>
      <c r="C34" s="96"/>
      <c r="D34" s="96"/>
      <c r="E34" s="96"/>
      <c r="F34" s="96"/>
      <c r="G34" s="96"/>
      <c r="H34" s="96"/>
      <c r="I34" s="96"/>
      <c r="J34" s="96"/>
      <c r="K34" s="96"/>
      <c r="L34" s="96"/>
    </row>
    <row r="35" spans="1:17" x14ac:dyDescent="0.25">
      <c r="A35" s="90"/>
      <c r="B35" s="90"/>
      <c r="C35" s="90"/>
      <c r="D35" s="90"/>
      <c r="E35" s="90"/>
      <c r="F35" s="96"/>
      <c r="G35" s="101"/>
      <c r="H35" s="101"/>
      <c r="I35" s="101"/>
      <c r="J35" s="101"/>
      <c r="K35" s="101"/>
      <c r="L35" s="101"/>
    </row>
    <row r="36" spans="1:17" x14ac:dyDescent="0.25">
      <c r="A36" s="91"/>
      <c r="B36" s="91"/>
      <c r="C36" s="91"/>
      <c r="D36" s="91"/>
      <c r="E36" s="91"/>
      <c r="F36" s="96"/>
      <c r="G36" s="92"/>
      <c r="H36" s="92"/>
      <c r="I36" s="92"/>
      <c r="J36" s="92"/>
      <c r="K36" s="92"/>
      <c r="L36" s="96"/>
    </row>
    <row r="37" spans="1:17" x14ac:dyDescent="0.25">
      <c r="A37" s="93"/>
      <c r="B37" s="102"/>
      <c r="C37" s="94"/>
      <c r="D37" s="94"/>
      <c r="E37" s="94"/>
      <c r="F37" s="96"/>
      <c r="G37" s="95"/>
      <c r="H37" s="102"/>
      <c r="I37" s="75"/>
      <c r="J37" s="75"/>
      <c r="K37" s="75"/>
      <c r="L37" s="96"/>
    </row>
    <row r="38" spans="1:17" x14ac:dyDescent="0.25">
      <c r="A38" s="93"/>
      <c r="B38" s="102"/>
      <c r="C38" s="94"/>
      <c r="D38" s="94"/>
      <c r="E38" s="94"/>
      <c r="F38" s="96"/>
      <c r="G38" s="95"/>
      <c r="H38" s="102"/>
      <c r="I38" s="75"/>
      <c r="J38" s="75"/>
      <c r="K38" s="75"/>
      <c r="L38" s="96"/>
    </row>
    <row r="39" spans="1:17" x14ac:dyDescent="0.25">
      <c r="A39" s="93"/>
      <c r="B39" s="102"/>
      <c r="C39" s="94"/>
      <c r="D39" s="94"/>
      <c r="E39" s="94"/>
      <c r="F39" s="96"/>
      <c r="G39" s="96"/>
      <c r="H39" s="96"/>
      <c r="I39" s="96"/>
      <c r="J39" s="96"/>
      <c r="K39" s="96"/>
      <c r="L39" s="96"/>
    </row>
    <row r="40" spans="1:17" x14ac:dyDescent="0.25">
      <c r="A40" s="93"/>
      <c r="B40" s="102"/>
      <c r="C40" s="94"/>
      <c r="D40" s="94"/>
      <c r="E40" s="94"/>
      <c r="F40" s="96"/>
      <c r="G40" s="101"/>
      <c r="H40" s="101"/>
      <c r="I40" s="101"/>
      <c r="J40" s="101"/>
      <c r="K40" s="101"/>
      <c r="L40" s="101"/>
    </row>
    <row r="41" spans="1:17" x14ac:dyDescent="0.25">
      <c r="A41" s="93"/>
      <c r="B41" s="102"/>
      <c r="C41" s="94"/>
      <c r="D41" s="94"/>
      <c r="E41" s="94"/>
      <c r="F41" s="96"/>
      <c r="G41" s="92"/>
      <c r="H41" s="92"/>
      <c r="I41" s="92"/>
      <c r="J41" s="92"/>
      <c r="K41" s="92"/>
      <c r="L41" s="96"/>
    </row>
    <row r="42" spans="1:17" x14ac:dyDescent="0.25">
      <c r="A42" s="93"/>
      <c r="B42" s="102"/>
      <c r="C42" s="94"/>
      <c r="D42" s="94"/>
      <c r="E42" s="94"/>
      <c r="F42" s="96"/>
      <c r="G42" s="95"/>
      <c r="H42" s="102"/>
      <c r="I42" s="75"/>
      <c r="J42" s="75"/>
      <c r="K42" s="75"/>
      <c r="L42" s="96"/>
      <c r="N42" s="72"/>
      <c r="O42" s="73"/>
      <c r="P42" s="74"/>
    </row>
    <row r="43" spans="1:17" x14ac:dyDescent="0.25">
      <c r="A43" s="103"/>
      <c r="B43" s="97"/>
      <c r="C43" s="94"/>
      <c r="D43" s="94"/>
      <c r="E43" s="98"/>
      <c r="F43" s="96"/>
      <c r="G43" s="95"/>
      <c r="H43" s="102"/>
      <c r="I43" s="75"/>
      <c r="J43" s="75"/>
      <c r="K43" s="75"/>
      <c r="L43" s="96"/>
    </row>
    <row r="44" spans="1:17" x14ac:dyDescent="0.25">
      <c r="A44" s="96"/>
      <c r="B44" s="104"/>
      <c r="C44" s="96"/>
      <c r="D44" s="99"/>
      <c r="E44" s="100"/>
      <c r="F44" s="96"/>
      <c r="G44" s="96"/>
      <c r="H44" s="96"/>
      <c r="I44" s="96"/>
      <c r="J44" s="96"/>
      <c r="K44" s="96"/>
      <c r="L44" s="96"/>
    </row>
    <row r="45" spans="1:17" x14ac:dyDescent="0.25">
      <c r="A45" s="90"/>
      <c r="B45" s="90"/>
      <c r="C45" s="90"/>
      <c r="D45" s="90"/>
      <c r="E45" s="90"/>
      <c r="F45" s="96"/>
      <c r="G45" s="101"/>
      <c r="H45" s="101"/>
      <c r="I45" s="101"/>
      <c r="J45" s="101"/>
      <c r="K45" s="101"/>
      <c r="L45" s="101"/>
    </row>
    <row r="46" spans="1:17" x14ac:dyDescent="0.25">
      <c r="A46" s="91"/>
      <c r="B46" s="91"/>
      <c r="C46" s="91"/>
      <c r="D46" s="91"/>
      <c r="E46" s="91"/>
      <c r="F46" s="96"/>
      <c r="G46" s="92"/>
      <c r="H46" s="92"/>
      <c r="I46" s="92"/>
      <c r="J46" s="92"/>
      <c r="K46" s="92"/>
      <c r="L46" s="96"/>
    </row>
    <row r="47" spans="1:17" x14ac:dyDescent="0.25">
      <c r="A47" s="93"/>
      <c r="B47" s="102"/>
      <c r="C47" s="94"/>
      <c r="D47" s="94"/>
      <c r="E47" s="94"/>
      <c r="F47" s="96"/>
      <c r="G47" s="95"/>
      <c r="H47" s="102"/>
      <c r="I47" s="75"/>
      <c r="J47" s="75"/>
      <c r="K47" s="75"/>
      <c r="L47" s="96"/>
    </row>
    <row r="48" spans="1:17" x14ac:dyDescent="0.25">
      <c r="A48" s="93"/>
      <c r="B48" s="102"/>
      <c r="C48" s="94"/>
      <c r="D48" s="94"/>
      <c r="E48" s="94"/>
      <c r="F48" s="96"/>
      <c r="G48" s="96"/>
      <c r="H48" s="96"/>
      <c r="I48" s="96"/>
      <c r="J48" s="96"/>
      <c r="K48" s="96"/>
      <c r="L48" s="96"/>
    </row>
    <row r="49" spans="1:12" x14ac:dyDescent="0.25">
      <c r="A49" s="93"/>
      <c r="B49" s="102"/>
      <c r="C49" s="94"/>
      <c r="D49" s="94"/>
      <c r="E49" s="94"/>
      <c r="F49" s="96"/>
      <c r="G49" s="96"/>
      <c r="H49" s="96"/>
      <c r="I49" s="96"/>
      <c r="J49" s="96"/>
      <c r="K49" s="96"/>
      <c r="L49" s="96"/>
    </row>
    <row r="50" spans="1:12" x14ac:dyDescent="0.25">
      <c r="A50" s="93"/>
      <c r="B50" s="102"/>
      <c r="C50" s="94"/>
      <c r="D50" s="94"/>
      <c r="E50" s="94"/>
      <c r="F50" s="96"/>
      <c r="G50" s="96"/>
      <c r="H50" s="96"/>
      <c r="I50" s="96"/>
      <c r="J50" s="96"/>
      <c r="K50" s="96"/>
      <c r="L50" s="96"/>
    </row>
    <row r="51" spans="1:12" x14ac:dyDescent="0.25">
      <c r="A51" s="93"/>
      <c r="B51" s="102"/>
      <c r="C51" s="94"/>
      <c r="D51" s="94"/>
      <c r="E51" s="94"/>
      <c r="F51" s="96"/>
      <c r="G51" s="96"/>
      <c r="H51" s="96"/>
      <c r="I51" s="96"/>
      <c r="J51" s="96"/>
      <c r="K51" s="96"/>
      <c r="L51" s="96"/>
    </row>
    <row r="52" spans="1:12" x14ac:dyDescent="0.25">
      <c r="A52" s="93"/>
      <c r="B52" s="102"/>
      <c r="C52" s="94"/>
      <c r="D52" s="94"/>
      <c r="E52" s="94"/>
      <c r="F52" s="96"/>
      <c r="G52" s="96"/>
      <c r="H52" s="96"/>
      <c r="I52" s="96"/>
      <c r="J52" s="96"/>
      <c r="K52" s="96"/>
      <c r="L52" s="96"/>
    </row>
    <row r="53" spans="1:12" x14ac:dyDescent="0.25">
      <c r="A53" s="103"/>
      <c r="B53" s="97"/>
      <c r="C53" s="94"/>
      <c r="D53" s="94"/>
      <c r="E53" s="98"/>
      <c r="F53" s="96"/>
      <c r="G53" s="96"/>
      <c r="H53" s="96"/>
      <c r="I53" s="96"/>
      <c r="J53" s="96"/>
      <c r="K53" s="96"/>
      <c r="L53" s="96"/>
    </row>
    <row r="54" spans="1:12" x14ac:dyDescent="0.25">
      <c r="A54" s="96"/>
      <c r="B54" s="96"/>
      <c r="C54" s="96"/>
      <c r="D54" s="96"/>
      <c r="E54" s="96"/>
      <c r="F54" s="96"/>
      <c r="G54" s="96"/>
      <c r="H54" s="96"/>
      <c r="I54" s="96"/>
      <c r="J54" s="96"/>
      <c r="K54" s="96"/>
      <c r="L54" s="96"/>
    </row>
    <row r="55" spans="1:12" x14ac:dyDescent="0.25">
      <c r="A55" s="96"/>
      <c r="B55" s="96"/>
      <c r="C55" s="96"/>
      <c r="D55" s="96"/>
      <c r="E55" s="96"/>
      <c r="F55" s="96"/>
      <c r="G55" s="96"/>
      <c r="H55" s="96"/>
      <c r="I55" s="96"/>
      <c r="J55" s="96"/>
      <c r="K55" s="96"/>
      <c r="L55" s="96"/>
    </row>
    <row r="56" spans="1:12" x14ac:dyDescent="0.25">
      <c r="A56" s="96"/>
      <c r="B56" s="96"/>
      <c r="C56" s="96"/>
      <c r="D56" s="96"/>
      <c r="E56" s="96"/>
      <c r="F56" s="96"/>
      <c r="G56" s="96"/>
      <c r="H56" s="96"/>
      <c r="I56" s="96"/>
      <c r="J56" s="96"/>
      <c r="K56" s="96"/>
      <c r="L56" s="96"/>
    </row>
    <row r="57" spans="1:12" x14ac:dyDescent="0.25">
      <c r="A57" s="96"/>
      <c r="B57" s="96"/>
      <c r="C57" s="96"/>
      <c r="D57" s="96"/>
      <c r="E57" s="96"/>
      <c r="F57" s="96"/>
      <c r="G57" s="96"/>
      <c r="H57" s="96"/>
      <c r="I57" s="96"/>
      <c r="J57" s="96"/>
      <c r="K57" s="96"/>
      <c r="L57" s="96"/>
    </row>
    <row r="58" spans="1:12" x14ac:dyDescent="0.25">
      <c r="A58" s="96"/>
      <c r="B58" s="96"/>
      <c r="C58" s="96"/>
      <c r="D58" s="96"/>
      <c r="E58" s="96"/>
      <c r="F58" s="96"/>
      <c r="G58" s="96"/>
      <c r="H58" s="96"/>
      <c r="I58" s="96"/>
      <c r="J58" s="96"/>
      <c r="K58" s="96"/>
      <c r="L58" s="96"/>
    </row>
    <row r="59" spans="1:12" x14ac:dyDescent="0.25">
      <c r="A59" s="96"/>
      <c r="B59" s="96"/>
      <c r="C59" s="96"/>
      <c r="D59" s="96"/>
      <c r="E59" s="96"/>
      <c r="F59" s="96"/>
      <c r="G59" s="96"/>
      <c r="H59" s="96"/>
      <c r="I59" s="96"/>
      <c r="J59" s="96"/>
      <c r="K59" s="96"/>
      <c r="L59" s="96"/>
    </row>
    <row r="60" spans="1:12" x14ac:dyDescent="0.25">
      <c r="A60" s="96"/>
      <c r="B60" s="96"/>
      <c r="C60" s="96"/>
      <c r="D60" s="96"/>
      <c r="E60" s="96"/>
      <c r="F60" s="96"/>
      <c r="G60" s="96"/>
      <c r="H60" s="96"/>
      <c r="I60" s="96"/>
      <c r="J60" s="96"/>
      <c r="K60" s="96"/>
      <c r="L60" s="96"/>
    </row>
  </sheetData>
  <mergeCells count="3">
    <mergeCell ref="A1:AB1"/>
    <mergeCell ref="A2:AB2"/>
    <mergeCell ref="G4:I4"/>
  </mergeCells>
  <phoneticPr fontId="20" type="noConversion"/>
  <conditionalFormatting sqref="P19:P20">
    <cfRule type="cellIs" dxfId="287" priority="28" operator="equal">
      <formula>3</formula>
    </cfRule>
    <cfRule type="cellIs" dxfId="286" priority="29" operator="equal">
      <formula>2</formula>
    </cfRule>
    <cfRule type="cellIs" dxfId="285" priority="30" operator="equal">
      <formula>1</formula>
    </cfRule>
    <cfRule type="cellIs" dxfId="284" priority="31" operator="equal">
      <formula>3</formula>
    </cfRule>
    <cfRule type="cellIs" dxfId="283" priority="32" operator="equal">
      <formula>2</formula>
    </cfRule>
    <cfRule type="cellIs" dxfId="282" priority="33" operator="equal">
      <formula>1</formula>
    </cfRule>
  </conditionalFormatting>
  <conditionalFormatting sqref="P18">
    <cfRule type="cellIs" dxfId="281" priority="16" operator="equal">
      <formula>3</formula>
    </cfRule>
    <cfRule type="cellIs" dxfId="280" priority="17" operator="equal">
      <formula>2</formula>
    </cfRule>
    <cfRule type="cellIs" dxfId="279" priority="18" operator="equal">
      <formula>1</formula>
    </cfRule>
  </conditionalFormatting>
  <conditionalFormatting sqref="Z7:Z27">
    <cfRule type="cellIs" dxfId="278" priority="4" operator="equal">
      <formula>3</formula>
    </cfRule>
    <cfRule type="cellIs" dxfId="277" priority="5" operator="equal">
      <formula>2</formula>
    </cfRule>
    <cfRule type="cellIs" dxfId="276" priority="6" operator="equal">
      <formula>1</formula>
    </cfRule>
  </conditionalFormatting>
  <conditionalFormatting sqref="AB7:AB27">
    <cfRule type="cellIs" dxfId="275" priority="7" operator="equal">
      <formula>3</formula>
    </cfRule>
    <cfRule type="cellIs" dxfId="274" priority="8" operator="equal">
      <formula>2</formula>
    </cfRule>
    <cfRule type="cellIs" dxfId="273" priority="9" operator="equal">
      <formula>1</formula>
    </cfRule>
  </conditionalFormatting>
  <conditionalFormatting sqref="X7:X27">
    <cfRule type="cellIs" dxfId="272" priority="1" operator="equal">
      <formula>3</formula>
    </cfRule>
    <cfRule type="cellIs" dxfId="271" priority="2" operator="equal">
      <formula>2</formula>
    </cfRule>
    <cfRule type="cellIs" dxfId="270" priority="3"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CD16"/>
  <sheetViews>
    <sheetView zoomScale="90" zoomScaleNormal="90" zoomScalePageLayoutView="90" workbookViewId="0">
      <selection activeCell="Z8" sqref="Z8"/>
    </sheetView>
  </sheetViews>
  <sheetFormatPr defaultColWidth="8.875" defaultRowHeight="15.75" x14ac:dyDescent="0.25"/>
  <cols>
    <col min="1" max="1" width="5.5" bestFit="1" customWidth="1"/>
    <col min="2" max="2" width="4.625" customWidth="1"/>
    <col min="3" max="3" width="21.875" bestFit="1" customWidth="1"/>
    <col min="4" max="4" width="7.875" bestFit="1" customWidth="1"/>
    <col min="5" max="5" width="7.625" bestFit="1" customWidth="1"/>
    <col min="6" max="6" width="7.5" bestFit="1" customWidth="1"/>
    <col min="7" max="10" width="1.875" hidden="1" customWidth="1"/>
    <col min="11" max="11" width="3" customWidth="1"/>
    <col min="12" max="12" width="5.5" bestFit="1" customWidth="1"/>
    <col min="13" max="13" width="4.5" customWidth="1"/>
    <col min="14" max="14" width="22.875" bestFit="1" customWidth="1"/>
    <col min="15" max="15" width="9.125" customWidth="1"/>
    <col min="16" max="16" width="7.625" bestFit="1" customWidth="1"/>
    <col min="17" max="17" width="7.5" bestFit="1" customWidth="1"/>
    <col min="18" max="18" width="6.375" hidden="1" customWidth="1"/>
    <col min="19" max="20" width="6.125" hidden="1" customWidth="1"/>
    <col min="21" max="21" width="7.5" hidden="1" customWidth="1"/>
    <col min="22" max="22" width="2.5" customWidth="1"/>
    <col min="23" max="23" width="5.375" customWidth="1"/>
    <col min="24" max="24" width="4.875" customWidth="1"/>
    <col min="25" max="25" width="20.375" bestFit="1" customWidth="1"/>
    <col min="26" max="26" width="7.875" bestFit="1" customWidth="1"/>
    <col min="27" max="27" width="7.625" bestFit="1" customWidth="1"/>
    <col min="28" max="28" width="7.5" bestFit="1" customWidth="1"/>
    <col min="29" max="29" width="6.375" hidden="1" customWidth="1"/>
    <col min="30" max="32" width="6.125" hidden="1" customWidth="1"/>
    <col min="33" max="33" width="0.375" customWidth="1"/>
    <col min="34" max="34" width="0.5" customWidth="1"/>
  </cols>
  <sheetData>
    <row r="1" spans="1:82"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82" s="40"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2"/>
      <c r="BI2" s="2"/>
    </row>
    <row r="3" spans="1:82" ht="23.25" x14ac:dyDescent="0.35">
      <c r="F3" s="4"/>
      <c r="H3" s="1"/>
      <c r="I3" s="4"/>
      <c r="K3" s="4"/>
      <c r="L3" s="5"/>
      <c r="M3" s="4"/>
      <c r="N3" s="4"/>
      <c r="O3" s="4"/>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row>
    <row r="4" spans="1:82" ht="21" x14ac:dyDescent="0.35">
      <c r="F4" s="1"/>
      <c r="G4" s="1"/>
      <c r="H4" s="1"/>
      <c r="I4" s="1"/>
      <c r="J4" s="1"/>
      <c r="K4" s="1"/>
      <c r="L4" s="293" t="s">
        <v>1153</v>
      </c>
      <c r="M4" s="294"/>
      <c r="N4" s="294"/>
      <c r="O4" s="29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row>
    <row r="5" spans="1:82" x14ac:dyDescent="0.25">
      <c r="V5" s="1"/>
    </row>
    <row r="6" spans="1:82" x14ac:dyDescent="0.25">
      <c r="A6" s="301" t="s">
        <v>365</v>
      </c>
      <c r="B6" s="302"/>
      <c r="C6" s="302"/>
      <c r="D6" s="302"/>
      <c r="E6" s="302"/>
      <c r="F6" s="303"/>
      <c r="G6" s="9"/>
      <c r="H6" s="9"/>
      <c r="I6" s="9"/>
      <c r="J6" s="9"/>
      <c r="K6" s="9"/>
      <c r="L6" s="301" t="s">
        <v>886</v>
      </c>
      <c r="M6" s="302"/>
      <c r="N6" s="302"/>
      <c r="O6" s="302"/>
      <c r="P6" s="302"/>
      <c r="Q6" s="303"/>
      <c r="R6" s="9"/>
      <c r="S6" s="9"/>
      <c r="T6" s="9"/>
      <c r="U6" s="9"/>
      <c r="V6" s="9"/>
      <c r="W6" s="175"/>
      <c r="X6" s="175"/>
      <c r="Y6" s="47" t="s">
        <v>13</v>
      </c>
      <c r="Z6" s="51" t="s">
        <v>5</v>
      </c>
      <c r="AA6" s="52" t="s">
        <v>11</v>
      </c>
      <c r="AB6" s="175"/>
      <c r="AC6" s="9"/>
      <c r="AD6" s="9"/>
      <c r="AE6" s="9"/>
      <c r="AF6" s="9"/>
      <c r="AG6" s="9"/>
    </row>
    <row r="7" spans="1:82" x14ac:dyDescent="0.25">
      <c r="A7" s="10" t="s">
        <v>0</v>
      </c>
      <c r="B7" s="10" t="s">
        <v>1</v>
      </c>
      <c r="C7" s="10" t="s">
        <v>2</v>
      </c>
      <c r="D7" s="10" t="s">
        <v>3</v>
      </c>
      <c r="E7" s="10" t="s">
        <v>4</v>
      </c>
      <c r="F7" s="10" t="s">
        <v>5</v>
      </c>
      <c r="G7" s="11" t="s">
        <v>6</v>
      </c>
      <c r="H7" s="12"/>
      <c r="I7" s="12" t="s">
        <v>7</v>
      </c>
      <c r="J7" s="12"/>
      <c r="L7" s="10" t="s">
        <v>0</v>
      </c>
      <c r="M7" s="10" t="s">
        <v>1</v>
      </c>
      <c r="N7" s="10" t="s">
        <v>2</v>
      </c>
      <c r="O7" s="10" t="s">
        <v>3</v>
      </c>
      <c r="P7" s="10" t="s">
        <v>4</v>
      </c>
      <c r="Q7" s="10" t="s">
        <v>5</v>
      </c>
      <c r="R7" s="11" t="s">
        <v>6</v>
      </c>
      <c r="S7" s="12"/>
      <c r="T7" s="12" t="s">
        <v>7</v>
      </c>
      <c r="U7" s="12"/>
      <c r="W7" s="92"/>
      <c r="X7" s="92"/>
      <c r="Y7" s="53" t="s">
        <v>1042</v>
      </c>
      <c r="Z7" s="55">
        <v>70</v>
      </c>
      <c r="AA7" s="48">
        <f>SUMPRODUCT((Z$7:Z$8&gt;Z7)/COUNTIF(Z$7:Z$8,Z$7:Z$8&amp;""))+1</f>
        <v>2</v>
      </c>
      <c r="AB7" s="92"/>
      <c r="AC7" s="134" t="s">
        <v>6</v>
      </c>
      <c r="AD7" s="12"/>
      <c r="AE7" s="12" t="s">
        <v>7</v>
      </c>
      <c r="AF7" s="12"/>
    </row>
    <row r="8" spans="1:82" x14ac:dyDescent="0.25">
      <c r="A8" s="13" t="s">
        <v>8</v>
      </c>
      <c r="B8" s="219">
        <v>805</v>
      </c>
      <c r="C8" s="109" t="s">
        <v>963</v>
      </c>
      <c r="D8" s="14">
        <v>8.1999999999999993</v>
      </c>
      <c r="E8" s="14">
        <v>8.9</v>
      </c>
      <c r="F8" s="14">
        <f>SUM(D8:E8)</f>
        <v>17.100000000000001</v>
      </c>
      <c r="G8" s="12">
        <f t="shared" ref="G8:G13" si="0">IF(A8="M",D8)</f>
        <v>8.1999999999999993</v>
      </c>
      <c r="H8" s="12" t="b">
        <f t="shared" ref="H8:H13" si="1">IF(A8="F",D8)</f>
        <v>0</v>
      </c>
      <c r="I8" s="12">
        <f t="shared" ref="I8:I13" si="2">IF(A8="M",E8)</f>
        <v>8.9</v>
      </c>
      <c r="J8" s="12" t="b">
        <f t="shared" ref="J8:J13" si="3">IF(A8="F",E8)</f>
        <v>0</v>
      </c>
      <c r="L8" s="13" t="s">
        <v>8</v>
      </c>
      <c r="M8" s="219">
        <v>811</v>
      </c>
      <c r="N8" s="109" t="s">
        <v>394</v>
      </c>
      <c r="O8" s="14">
        <v>8.8000000000000007</v>
      </c>
      <c r="P8" s="14">
        <v>9.5</v>
      </c>
      <c r="Q8" s="14">
        <f>SUM(O8:P8)</f>
        <v>18.3</v>
      </c>
      <c r="R8" s="12">
        <f t="shared" ref="R8:R13" si="4">IF(L8="M",O8)</f>
        <v>8.8000000000000007</v>
      </c>
      <c r="S8" s="12" t="b">
        <f t="shared" ref="S8:S13" si="5">IF(L8="F",O8)</f>
        <v>0</v>
      </c>
      <c r="T8" s="12">
        <f t="shared" ref="T8:T13" si="6">IF(L8="M",P8)</f>
        <v>9.5</v>
      </c>
      <c r="U8" s="12" t="b">
        <f t="shared" ref="U8:U13" si="7">IF(L8="F",P8)</f>
        <v>0</v>
      </c>
      <c r="W8" s="95"/>
      <c r="X8" s="95"/>
      <c r="Y8" s="53" t="s">
        <v>387</v>
      </c>
      <c r="Z8" s="55">
        <f t="shared" ref="Z8" si="8">Q14</f>
        <v>71.550000000000011</v>
      </c>
      <c r="AA8" s="48">
        <f>SUMPRODUCT((Z$7:Z$8&gt;Z8)/COUNTIF(Z$7:Z$8,Z$7:Z$8&amp;""))+1</f>
        <v>1</v>
      </c>
      <c r="AB8" s="75"/>
      <c r="AC8" s="12" t="b">
        <f>IF(W8="M",#REF!)</f>
        <v>0</v>
      </c>
      <c r="AD8" s="12" t="b">
        <f>IF(W8="F",#REF!)</f>
        <v>0</v>
      </c>
      <c r="AE8" s="12" t="b">
        <f>IF(W8="M",#REF!)</f>
        <v>0</v>
      </c>
      <c r="AF8" s="12" t="b">
        <f>IF(W8="F",#REF!)</f>
        <v>0</v>
      </c>
    </row>
    <row r="9" spans="1:82" x14ac:dyDescent="0.25">
      <c r="A9" s="13" t="s">
        <v>8</v>
      </c>
      <c r="B9" s="219">
        <v>806</v>
      </c>
      <c r="C9" s="109" t="s">
        <v>964</v>
      </c>
      <c r="D9" s="14">
        <v>9</v>
      </c>
      <c r="E9" s="14">
        <v>9.1</v>
      </c>
      <c r="F9" s="14">
        <f>SUM(D9:E9)</f>
        <v>18.100000000000001</v>
      </c>
      <c r="G9" s="12">
        <f t="shared" si="0"/>
        <v>9</v>
      </c>
      <c r="H9" s="12" t="b">
        <f t="shared" si="1"/>
        <v>0</v>
      </c>
      <c r="I9" s="12">
        <f t="shared" si="2"/>
        <v>9.1</v>
      </c>
      <c r="J9" s="12" t="b">
        <f t="shared" si="3"/>
        <v>0</v>
      </c>
      <c r="L9" s="13" t="s">
        <v>8</v>
      </c>
      <c r="M9" s="219">
        <v>812</v>
      </c>
      <c r="N9" s="109" t="s">
        <v>395</v>
      </c>
      <c r="O9" s="14">
        <v>8.6</v>
      </c>
      <c r="P9" s="14">
        <v>9</v>
      </c>
      <c r="Q9" s="14">
        <f>SUM(O9:P9)</f>
        <v>17.600000000000001</v>
      </c>
      <c r="R9" s="12">
        <f t="shared" si="4"/>
        <v>8.6</v>
      </c>
      <c r="S9" s="12" t="b">
        <f t="shared" si="5"/>
        <v>0</v>
      </c>
      <c r="T9" s="12">
        <f t="shared" si="6"/>
        <v>9</v>
      </c>
      <c r="U9" s="12" t="b">
        <f t="shared" si="7"/>
        <v>0</v>
      </c>
      <c r="W9" s="95"/>
      <c r="X9" s="95"/>
      <c r="AB9" s="75"/>
      <c r="AC9" s="12" t="b">
        <f>IF(W9="M",#REF!)</f>
        <v>0</v>
      </c>
      <c r="AD9" s="12" t="b">
        <f>IF(W9="F",#REF!)</f>
        <v>0</v>
      </c>
      <c r="AE9" s="12" t="b">
        <f>IF(W9="M",#REF!)</f>
        <v>0</v>
      </c>
      <c r="AF9" s="12" t="b">
        <f>IF(W9="F",#REF!)</f>
        <v>0</v>
      </c>
    </row>
    <row r="10" spans="1:82" x14ac:dyDescent="0.25">
      <c r="A10" s="13"/>
      <c r="B10" s="219">
        <v>807</v>
      </c>
      <c r="C10" s="109"/>
      <c r="D10" s="14">
        <v>0</v>
      </c>
      <c r="E10" s="14">
        <v>0</v>
      </c>
      <c r="F10" s="14">
        <f t="shared" ref="F10:F13" si="9">SUM(D10:E10)</f>
        <v>0</v>
      </c>
      <c r="G10" s="12" t="b">
        <f t="shared" si="0"/>
        <v>0</v>
      </c>
      <c r="H10" s="12" t="b">
        <f t="shared" si="1"/>
        <v>0</v>
      </c>
      <c r="I10" s="12" t="b">
        <f t="shared" si="2"/>
        <v>0</v>
      </c>
      <c r="J10" s="12" t="b">
        <f t="shared" si="3"/>
        <v>0</v>
      </c>
      <c r="L10" s="13" t="s">
        <v>9</v>
      </c>
      <c r="M10" s="219">
        <v>813</v>
      </c>
      <c r="N10" s="109" t="s">
        <v>410</v>
      </c>
      <c r="O10" s="14">
        <v>9</v>
      </c>
      <c r="P10" s="14">
        <v>8.6999999999999993</v>
      </c>
      <c r="Q10" s="14">
        <f t="shared" ref="Q10:Q13" si="10">SUM(O10:P10)</f>
        <v>17.7</v>
      </c>
      <c r="R10" s="12" t="b">
        <f t="shared" si="4"/>
        <v>0</v>
      </c>
      <c r="S10" s="12">
        <f t="shared" si="5"/>
        <v>9</v>
      </c>
      <c r="T10" s="12" t="b">
        <f t="shared" si="6"/>
        <v>0</v>
      </c>
      <c r="U10" s="12">
        <f t="shared" si="7"/>
        <v>8.6999999999999993</v>
      </c>
      <c r="W10" s="95"/>
      <c r="X10" s="95"/>
      <c r="Y10" s="129"/>
      <c r="Z10" s="75"/>
      <c r="AA10" s="75"/>
      <c r="AB10" s="75"/>
      <c r="AC10" s="12" t="b">
        <f>IF(W10="M",#REF!)</f>
        <v>0</v>
      </c>
      <c r="AD10" s="12" t="b">
        <f>IF(W10="F",#REF!)</f>
        <v>0</v>
      </c>
      <c r="AE10" s="12" t="b">
        <f>IF(W10="M",#REF!)</f>
        <v>0</v>
      </c>
      <c r="AF10" s="12" t="b">
        <f>IF(W10="F",#REF!)</f>
        <v>0</v>
      </c>
    </row>
    <row r="11" spans="1:82" x14ac:dyDescent="0.25">
      <c r="A11" s="13" t="s">
        <v>9</v>
      </c>
      <c r="B11" s="219">
        <v>808</v>
      </c>
      <c r="C11" s="109" t="s">
        <v>965</v>
      </c>
      <c r="D11" s="15">
        <v>8.6</v>
      </c>
      <c r="E11" s="15">
        <v>7.9</v>
      </c>
      <c r="F11" s="14">
        <f t="shared" si="9"/>
        <v>16.5</v>
      </c>
      <c r="G11" s="16" t="b">
        <f t="shared" si="0"/>
        <v>0</v>
      </c>
      <c r="H11" s="16">
        <f t="shared" si="1"/>
        <v>8.6</v>
      </c>
      <c r="I11" s="16" t="b">
        <f t="shared" si="2"/>
        <v>0</v>
      </c>
      <c r="J11" s="16">
        <f t="shared" si="3"/>
        <v>7.9</v>
      </c>
      <c r="K11" s="9"/>
      <c r="L11" s="13" t="s">
        <v>9</v>
      </c>
      <c r="M11" s="219">
        <v>814</v>
      </c>
      <c r="N11" s="109" t="s">
        <v>411</v>
      </c>
      <c r="O11" s="15">
        <v>8.3000000000000007</v>
      </c>
      <c r="P11" s="15">
        <v>8.6</v>
      </c>
      <c r="Q11" s="14">
        <f t="shared" si="10"/>
        <v>16.899999999999999</v>
      </c>
      <c r="R11" s="16" t="b">
        <f t="shared" si="4"/>
        <v>0</v>
      </c>
      <c r="S11" s="16">
        <f t="shared" si="5"/>
        <v>8.3000000000000007</v>
      </c>
      <c r="T11" s="16" t="b">
        <f t="shared" si="6"/>
        <v>0</v>
      </c>
      <c r="U11" s="16">
        <f t="shared" si="7"/>
        <v>8.6</v>
      </c>
      <c r="V11" s="9"/>
      <c r="W11" s="95"/>
      <c r="X11" s="95"/>
      <c r="Y11" s="129"/>
      <c r="Z11" s="75"/>
      <c r="AA11" s="75"/>
      <c r="AB11" s="75"/>
      <c r="AC11" s="16" t="b">
        <f>IF(W11="M",#REF!)</f>
        <v>0</v>
      </c>
      <c r="AD11" s="16" t="b">
        <f>IF(W11="F",#REF!)</f>
        <v>0</v>
      </c>
      <c r="AE11" s="16" t="b">
        <f>IF(W11="M",#REF!)</f>
        <v>0</v>
      </c>
      <c r="AF11" s="16" t="b">
        <f>IF(W11="F",#REF!)</f>
        <v>0</v>
      </c>
      <c r="AG11" s="9"/>
    </row>
    <row r="12" spans="1:82" x14ac:dyDescent="0.25">
      <c r="A12" s="13" t="s">
        <v>9</v>
      </c>
      <c r="B12" s="219">
        <v>809</v>
      </c>
      <c r="C12" s="116" t="s">
        <v>966</v>
      </c>
      <c r="D12" s="15">
        <v>9.5</v>
      </c>
      <c r="E12" s="15">
        <v>8.8000000000000007</v>
      </c>
      <c r="F12" s="14">
        <f t="shared" si="9"/>
        <v>18.3</v>
      </c>
      <c r="G12" s="16" t="b">
        <f t="shared" si="0"/>
        <v>0</v>
      </c>
      <c r="H12" s="16">
        <f t="shared" si="1"/>
        <v>9.5</v>
      </c>
      <c r="I12" s="16" t="b">
        <f t="shared" si="2"/>
        <v>0</v>
      </c>
      <c r="J12" s="16">
        <f t="shared" si="3"/>
        <v>8.8000000000000007</v>
      </c>
      <c r="K12" s="9"/>
      <c r="L12" s="13" t="s">
        <v>9</v>
      </c>
      <c r="M12" s="219">
        <v>815</v>
      </c>
      <c r="N12" s="116" t="s">
        <v>409</v>
      </c>
      <c r="O12" s="15">
        <v>8.9499999999999993</v>
      </c>
      <c r="P12" s="15">
        <v>8.9</v>
      </c>
      <c r="Q12" s="14">
        <f t="shared" si="10"/>
        <v>17.850000000000001</v>
      </c>
      <c r="R12" s="16" t="b">
        <f t="shared" si="4"/>
        <v>0</v>
      </c>
      <c r="S12" s="16">
        <f t="shared" si="5"/>
        <v>8.9499999999999993</v>
      </c>
      <c r="T12" s="16" t="b">
        <f t="shared" si="6"/>
        <v>0</v>
      </c>
      <c r="U12" s="16">
        <f t="shared" si="7"/>
        <v>8.9</v>
      </c>
      <c r="V12" s="9"/>
      <c r="W12" s="95"/>
      <c r="X12" s="95"/>
      <c r="Y12" s="129"/>
      <c r="Z12" s="75"/>
      <c r="AA12" s="75"/>
      <c r="AB12" s="75"/>
      <c r="AC12" s="16" t="b">
        <f>IF(W12="M",Z10)</f>
        <v>0</v>
      </c>
      <c r="AD12" s="16" t="b">
        <f>IF(W12="F",Z10)</f>
        <v>0</v>
      </c>
      <c r="AE12" s="16" t="b">
        <f>IF(W12="M",AA10)</f>
        <v>0</v>
      </c>
      <c r="AF12" s="16" t="b">
        <f>IF(W12="F",AA10)</f>
        <v>0</v>
      </c>
      <c r="AG12" s="9"/>
    </row>
    <row r="13" spans="1:82" ht="16.5" thickBot="1" x14ac:dyDescent="0.3">
      <c r="A13" s="13" t="s">
        <v>9</v>
      </c>
      <c r="B13" s="219">
        <v>810</v>
      </c>
      <c r="C13" s="116" t="s">
        <v>967</v>
      </c>
      <c r="D13" s="15">
        <v>0</v>
      </c>
      <c r="E13" s="15">
        <v>0</v>
      </c>
      <c r="F13" s="14">
        <f t="shared" si="9"/>
        <v>0</v>
      </c>
      <c r="G13" s="16" t="b">
        <f t="shared" si="0"/>
        <v>0</v>
      </c>
      <c r="H13" s="16">
        <f t="shared" si="1"/>
        <v>0</v>
      </c>
      <c r="I13" s="16" t="b">
        <f t="shared" si="2"/>
        <v>0</v>
      </c>
      <c r="J13" s="16">
        <f t="shared" si="3"/>
        <v>0</v>
      </c>
      <c r="K13" s="9"/>
      <c r="L13" s="13" t="s">
        <v>9</v>
      </c>
      <c r="M13" s="219">
        <v>816</v>
      </c>
      <c r="N13" s="116" t="s">
        <v>897</v>
      </c>
      <c r="O13" s="15">
        <v>8.6</v>
      </c>
      <c r="P13" s="15">
        <v>8.8000000000000007</v>
      </c>
      <c r="Q13" s="14">
        <f t="shared" si="10"/>
        <v>17.399999999999999</v>
      </c>
      <c r="R13" s="16" t="b">
        <f t="shared" si="4"/>
        <v>0</v>
      </c>
      <c r="S13" s="16">
        <f t="shared" si="5"/>
        <v>8.6</v>
      </c>
      <c r="T13" s="16" t="b">
        <f t="shared" si="6"/>
        <v>0</v>
      </c>
      <c r="U13" s="16">
        <f t="shared" si="7"/>
        <v>8.8000000000000007</v>
      </c>
      <c r="V13" s="9"/>
      <c r="W13" s="95"/>
      <c r="X13" s="95"/>
      <c r="Y13" s="129"/>
      <c r="Z13" s="75"/>
      <c r="AA13" s="75"/>
      <c r="AB13" s="75"/>
      <c r="AC13" s="16" t="b">
        <f>IF(W13="M",Z11)</f>
        <v>0</v>
      </c>
      <c r="AD13" s="16" t="b">
        <f>IF(W13="F",Z11)</f>
        <v>0</v>
      </c>
      <c r="AE13" s="16" t="b">
        <f>IF(W13="M",AA11)</f>
        <v>0</v>
      </c>
      <c r="AF13" s="16" t="b">
        <f>IF(W13="F",AA11)</f>
        <v>0</v>
      </c>
      <c r="AG13" s="9"/>
    </row>
    <row r="14" spans="1:82" ht="16.5" thickBot="1" x14ac:dyDescent="0.3">
      <c r="A14" s="9"/>
      <c r="B14" s="9"/>
      <c r="C14" s="19" t="s">
        <v>10</v>
      </c>
      <c r="D14" s="20">
        <f>G15+H15</f>
        <v>35.299999999999997</v>
      </c>
      <c r="E14" s="20">
        <f>I15+J15</f>
        <v>34.700000000000003</v>
      </c>
      <c r="F14" s="21">
        <f>SUM(D14:E14)</f>
        <v>70</v>
      </c>
      <c r="G14" s="9">
        <f>COUNTIF(A8:A13,"M")</f>
        <v>2</v>
      </c>
      <c r="H14" s="9">
        <f>COUNTIF(A8:A13,"F")</f>
        <v>3</v>
      </c>
      <c r="I14" s="9">
        <f>COUNTIF(A8:A13,"M")</f>
        <v>2</v>
      </c>
      <c r="J14" s="9">
        <f>COUNTIF(A8:A13,"F")</f>
        <v>3</v>
      </c>
      <c r="K14" s="9"/>
      <c r="L14" s="9"/>
      <c r="M14" s="9"/>
      <c r="N14" s="19" t="s">
        <v>10</v>
      </c>
      <c r="O14" s="20">
        <f>R15+S15</f>
        <v>35.35</v>
      </c>
      <c r="P14" s="20">
        <f>T15+U15</f>
        <v>36.200000000000003</v>
      </c>
      <c r="Q14" s="21">
        <f>SUM(O14:P14)</f>
        <v>71.550000000000011</v>
      </c>
      <c r="R14" s="9">
        <f>COUNTIF(L8:L13,"M")</f>
        <v>2</v>
      </c>
      <c r="S14" s="9">
        <f>COUNTIF(L8:L13,"F")</f>
        <v>4</v>
      </c>
      <c r="T14" s="9">
        <f>COUNTIF(L8:L13,"M")</f>
        <v>2</v>
      </c>
      <c r="U14" s="9">
        <f>COUNTIF(L8:L13,"F")</f>
        <v>4</v>
      </c>
      <c r="V14" s="9"/>
      <c r="W14" s="127"/>
      <c r="X14" s="127"/>
      <c r="Y14" s="99"/>
      <c r="Z14" s="71"/>
      <c r="AA14" s="71"/>
      <c r="AB14" s="124"/>
      <c r="AC14" s="9">
        <f>COUNTIF(W8:W13,"M")</f>
        <v>0</v>
      </c>
      <c r="AD14" s="9">
        <f>COUNTIF(W8:W13,"F")</f>
        <v>0</v>
      </c>
      <c r="AE14" s="9">
        <f>COUNTIF(W8:W13,"M")</f>
        <v>0</v>
      </c>
      <c r="AF14" s="9">
        <f>COUNTIF(W8:W13,"F")</f>
        <v>0</v>
      </c>
      <c r="AG14" s="9"/>
    </row>
    <row r="15" spans="1:82" x14ac:dyDescent="0.25">
      <c r="C15" s="78"/>
      <c r="D15" s="9"/>
      <c r="E15" s="19"/>
      <c r="F15" s="23"/>
      <c r="G15" s="24">
        <f>IF(G14=2,SUM(G8:G13),IF(G14=3,SUM(G8:G13)-SMALL(G8:G13,1),IF(G14=4,SUM(G8:G13)-SMALL(G8:G13,1)-SMALL(G8:G13,2))))</f>
        <v>17.2</v>
      </c>
      <c r="H15" s="24">
        <f>IF(H14=2,SUM(H8:H13),IF(H14=3,SUM(H8:H13)-SMALL(H8:H13,1),IF(H14=4,SUM(H8:H13)-SMALL(H8:H13,1)-SMALL(H8:H13,2))))</f>
        <v>18.100000000000001</v>
      </c>
      <c r="I15" s="24">
        <f>IF(I14=2,SUM(I8:I13),IF(I14=3,SUM(I8:I13)-SMALL(I8:I13,1),IF(I14=4,SUM(I8:I13)-SMALL(I8:I13,1)-SMALL(I8:I13,2))))</f>
        <v>18</v>
      </c>
      <c r="J15" s="24">
        <f>IF(J14=2,SUM(J8:J13),IF(J14=3,SUM(J8:J13)-SMALL(J8:J13,1),IF(J14=4,SUM(J8:J13)-SMALL(J8:J13,1)-SMALL(J8:J13,2))))</f>
        <v>16.700000000000003</v>
      </c>
      <c r="K15" s="9"/>
      <c r="O15" s="9"/>
      <c r="P15" s="19"/>
      <c r="Q15" s="23"/>
      <c r="R15" s="24">
        <f>IF(R14=2,SUM(R8:R13),IF(R14=3,SUM(R8:R13)-SMALL(R8:R13,1),IF(R14=4,SUM(R8:R13)-SMALL(R8:R13,1)-SMALL(R8:R13,2))))</f>
        <v>17.399999999999999</v>
      </c>
      <c r="S15" s="24">
        <f>IF(S14=2,SUM(S8:S13),IF(S14=3,SUM(S8:S13)-SMALL(S8:S13,1),IF(S14=4,SUM(S8:S13)-SMALL(S8:S13,1)-SMALL(S8:S13,2))))</f>
        <v>17.950000000000003</v>
      </c>
      <c r="T15" s="24">
        <f>IF(T14=2,SUM(T8:T13),IF(T14=3,SUM(T8:T13)-SMALL(T8:T13,1),IF(T14=4,SUM(T8:T13)-SMALL(T8:T13,1)-SMALL(T8:T13,2))))</f>
        <v>18.5</v>
      </c>
      <c r="U15" s="24">
        <f>IF(U14=2,SUM(U8:U13),IF(U14=3,SUM(U8:U13)-SMALL(U8:U13,1),IF(U14=4,SUM(U8:U13)-SMALL(U8:U13,1)-SMALL(U8:U13,2))))</f>
        <v>17.7</v>
      </c>
      <c r="V15" s="9"/>
    </row>
    <row r="16" spans="1:82" x14ac:dyDescent="0.25">
      <c r="N16" s="129"/>
    </row>
  </sheetData>
  <mergeCells count="5">
    <mergeCell ref="A1:AB1"/>
    <mergeCell ref="A2:AB2"/>
    <mergeCell ref="L4:O4"/>
    <mergeCell ref="A6:F6"/>
    <mergeCell ref="L6:Q6"/>
  </mergeCells>
  <phoneticPr fontId="20" type="noConversion"/>
  <conditionalFormatting sqref="AA8">
    <cfRule type="cellIs" dxfId="254" priority="4" operator="equal">
      <formula>3</formula>
    </cfRule>
    <cfRule type="cellIs" dxfId="253" priority="5" operator="equal">
      <formula>2</formula>
    </cfRule>
    <cfRule type="cellIs" dxfId="252" priority="6" operator="equal">
      <formula>1</formula>
    </cfRule>
  </conditionalFormatting>
  <conditionalFormatting sqref="AA7">
    <cfRule type="cellIs" dxfId="251" priority="1" operator="equal">
      <formula>3</formula>
    </cfRule>
    <cfRule type="cellIs" dxfId="250" priority="2" operator="equal">
      <formula>2</formula>
    </cfRule>
    <cfRule type="cellIs" dxfId="249" priority="3" operator="equal">
      <formula>1</formula>
    </cfRule>
  </conditionalFormatting>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N28"/>
  <sheetViews>
    <sheetView zoomScale="90" zoomScaleNormal="90" zoomScalePageLayoutView="90" workbookViewId="0">
      <selection activeCell="N23" sqref="N23"/>
    </sheetView>
  </sheetViews>
  <sheetFormatPr defaultColWidth="8.875" defaultRowHeight="15.75" x14ac:dyDescent="0.25"/>
  <cols>
    <col min="1" max="1" width="5.5" bestFit="1" customWidth="1"/>
    <col min="2" max="2" width="4.625" customWidth="1"/>
    <col min="3" max="3" width="21.875" bestFit="1" customWidth="1"/>
    <col min="4" max="4" width="7.875" bestFit="1" customWidth="1"/>
    <col min="5" max="5" width="7.625" bestFit="1" customWidth="1"/>
    <col min="6" max="6" width="7.5" bestFit="1" customWidth="1"/>
    <col min="7" max="10" width="1.875" hidden="1" customWidth="1"/>
    <col min="11" max="11" width="3" customWidth="1"/>
    <col min="12" max="12" width="5.5" bestFit="1" customWidth="1"/>
    <col min="13" max="13" width="4.5" customWidth="1"/>
    <col min="14" max="14" width="22.875" bestFit="1" customWidth="1"/>
    <col min="15" max="15" width="9.125" customWidth="1"/>
    <col min="16" max="16" width="7.625" bestFit="1" customWidth="1"/>
    <col min="17" max="17" width="7.5" bestFit="1" customWidth="1"/>
    <col min="18" max="18" width="6.375" hidden="1" customWidth="1"/>
    <col min="19" max="20" width="6.125" hidden="1" customWidth="1"/>
    <col min="21" max="21" width="7.5" hidden="1" customWidth="1"/>
    <col min="22" max="22" width="2.5" customWidth="1"/>
    <col min="23" max="23" width="5.375" customWidth="1"/>
    <col min="24" max="24" width="4.875" customWidth="1"/>
    <col min="25" max="25" width="20.375" bestFit="1" customWidth="1"/>
    <col min="26" max="26" width="7.875" bestFit="1" customWidth="1"/>
    <col min="27" max="27" width="7.625" bestFit="1" customWidth="1"/>
    <col min="28" max="28" width="7.5" bestFit="1" customWidth="1"/>
    <col min="29" max="29" width="6.375" hidden="1" customWidth="1"/>
    <col min="30" max="32" width="6.125" hidden="1" customWidth="1"/>
    <col min="33" max="33" width="0.375" customWidth="1"/>
    <col min="34" max="34" width="0.5" customWidth="1"/>
    <col min="35" max="35" width="0.875" bestFit="1" customWidth="1"/>
    <col min="36" max="36" width="0.625" customWidth="1"/>
    <col min="37" max="38" width="1.125" bestFit="1" customWidth="1"/>
    <col min="39" max="39" width="1" bestFit="1" customWidth="1"/>
    <col min="40" max="43" width="1.5" customWidth="1"/>
  </cols>
  <sheetData>
    <row r="1" spans="1:92" s="106"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row>
    <row r="2" spans="1:92" s="106"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5"/>
      <c r="BI2" s="105"/>
    </row>
    <row r="3" spans="1:92" ht="23.25" x14ac:dyDescent="0.35">
      <c r="F3" s="4"/>
      <c r="H3" s="1"/>
      <c r="I3" s="4"/>
      <c r="K3" s="4"/>
      <c r="L3" s="5"/>
      <c r="M3" s="4"/>
      <c r="N3" s="4"/>
      <c r="O3" s="4"/>
      <c r="P3" s="1"/>
      <c r="Q3" s="1"/>
      <c r="R3" s="1"/>
      <c r="S3" s="1"/>
      <c r="T3" s="1"/>
      <c r="U3" s="1"/>
      <c r="V3" s="1"/>
      <c r="W3" s="1"/>
      <c r="X3" s="1"/>
      <c r="Y3" s="1"/>
      <c r="Z3" s="1"/>
      <c r="AA3" s="1"/>
      <c r="AB3" s="1"/>
      <c r="AC3" s="1"/>
      <c r="AD3" s="1"/>
      <c r="AE3" s="1"/>
      <c r="AF3" s="1"/>
      <c r="AG3" s="1"/>
      <c r="AH3" s="1"/>
      <c r="AI3" s="1"/>
      <c r="AJ3" s="1"/>
      <c r="AK3" s="1"/>
      <c r="AL3" s="1"/>
      <c r="AM3" s="1"/>
      <c r="AN3" s="1"/>
      <c r="AO3" s="1"/>
      <c r="AP3" s="6"/>
      <c r="AQ3" s="6"/>
      <c r="AR3" s="7"/>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row>
    <row r="4" spans="1:92" ht="21" x14ac:dyDescent="0.35">
      <c r="F4" s="1"/>
      <c r="G4" s="1"/>
      <c r="H4" s="1"/>
      <c r="I4" s="1"/>
      <c r="J4" s="1"/>
      <c r="K4" s="1"/>
      <c r="L4" s="293" t="s">
        <v>105</v>
      </c>
      <c r="M4" s="294"/>
      <c r="N4" s="294"/>
      <c r="O4" s="295"/>
      <c r="P4" s="1"/>
      <c r="Q4" s="1"/>
      <c r="R4" s="1"/>
      <c r="S4" s="1"/>
      <c r="T4" s="1"/>
      <c r="U4" s="1"/>
      <c r="V4" s="1"/>
      <c r="W4" s="1"/>
      <c r="X4" s="1"/>
      <c r="Y4" s="1"/>
      <c r="Z4" s="1"/>
      <c r="AA4" s="1"/>
      <c r="AB4" s="1"/>
      <c r="AC4" s="1"/>
      <c r="AD4" s="1"/>
      <c r="AE4" s="1"/>
      <c r="AF4" s="1"/>
      <c r="AG4" s="1"/>
      <c r="AH4" s="1"/>
      <c r="AI4" s="1"/>
      <c r="AJ4" s="1"/>
      <c r="AK4" s="1"/>
      <c r="AL4" s="1"/>
      <c r="AM4" s="1"/>
      <c r="AN4" s="1"/>
      <c r="AO4" s="1"/>
      <c r="AP4" s="8"/>
      <c r="AQ4" s="8"/>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row>
    <row r="5" spans="1:92" x14ac:dyDescent="0.25">
      <c r="V5" s="1"/>
      <c r="AP5" s="8"/>
      <c r="AQ5" s="8"/>
    </row>
    <row r="6" spans="1:92" x14ac:dyDescent="0.25">
      <c r="A6" s="301" t="s">
        <v>997</v>
      </c>
      <c r="B6" s="302"/>
      <c r="C6" s="302"/>
      <c r="D6" s="302"/>
      <c r="E6" s="302"/>
      <c r="F6" s="303"/>
      <c r="G6" s="9"/>
      <c r="H6" s="9"/>
      <c r="I6" s="9"/>
      <c r="J6" s="9"/>
      <c r="K6" s="9"/>
      <c r="L6" s="301" t="s">
        <v>1004</v>
      </c>
      <c r="M6" s="302"/>
      <c r="N6" s="302"/>
      <c r="O6" s="302"/>
      <c r="P6" s="302"/>
      <c r="Q6" s="303"/>
      <c r="R6" s="9"/>
      <c r="S6" s="9"/>
      <c r="T6" s="9"/>
      <c r="U6" s="9"/>
      <c r="V6" s="9"/>
      <c r="W6" s="301" t="s">
        <v>998</v>
      </c>
      <c r="X6" s="302"/>
      <c r="Y6" s="302"/>
      <c r="Z6" s="302"/>
      <c r="AA6" s="302"/>
      <c r="AB6" s="303"/>
      <c r="AC6" s="9"/>
      <c r="AD6" s="9"/>
      <c r="AE6" s="9"/>
      <c r="AF6" s="9"/>
      <c r="AG6" s="9"/>
    </row>
    <row r="7" spans="1:92" x14ac:dyDescent="0.25">
      <c r="A7" s="172" t="s">
        <v>999</v>
      </c>
      <c r="B7" s="173"/>
      <c r="C7" s="173"/>
      <c r="D7" s="173"/>
      <c r="E7" s="173"/>
      <c r="F7" s="174"/>
      <c r="G7" s="9"/>
      <c r="H7" s="9"/>
      <c r="I7" s="9"/>
      <c r="J7" s="9"/>
      <c r="K7" s="9"/>
      <c r="L7" s="172" t="s">
        <v>1005</v>
      </c>
      <c r="M7" s="173"/>
      <c r="N7" s="173"/>
      <c r="O7" s="173"/>
      <c r="P7" s="173"/>
      <c r="Q7" s="174"/>
      <c r="R7" s="9"/>
      <c r="S7" s="9"/>
      <c r="T7" s="9"/>
      <c r="U7" s="9"/>
      <c r="V7" s="9"/>
      <c r="W7" s="172" t="s">
        <v>1000</v>
      </c>
      <c r="X7" s="173"/>
      <c r="Y7" s="173"/>
      <c r="Z7" s="173"/>
      <c r="AA7" s="173"/>
      <c r="AB7" s="174"/>
      <c r="AC7" s="9"/>
      <c r="AD7" s="9"/>
      <c r="AE7" s="9"/>
      <c r="AF7" s="9"/>
      <c r="AG7" s="9"/>
    </row>
    <row r="8" spans="1:92" x14ac:dyDescent="0.25">
      <c r="A8" s="10" t="s">
        <v>0</v>
      </c>
      <c r="B8" s="10" t="s">
        <v>1</v>
      </c>
      <c r="C8" s="10" t="s">
        <v>2</v>
      </c>
      <c r="D8" s="10" t="s">
        <v>3</v>
      </c>
      <c r="E8" s="10" t="s">
        <v>4</v>
      </c>
      <c r="F8" s="10" t="s">
        <v>5</v>
      </c>
      <c r="G8" s="11" t="s">
        <v>6</v>
      </c>
      <c r="H8" s="12"/>
      <c r="I8" s="12" t="s">
        <v>7</v>
      </c>
      <c r="J8" s="12"/>
      <c r="L8" s="10" t="s">
        <v>0</v>
      </c>
      <c r="M8" s="10" t="s">
        <v>1</v>
      </c>
      <c r="N8" s="10" t="s">
        <v>2</v>
      </c>
      <c r="O8" s="10" t="s">
        <v>3</v>
      </c>
      <c r="P8" s="10" t="s">
        <v>4</v>
      </c>
      <c r="Q8" s="10" t="s">
        <v>5</v>
      </c>
      <c r="R8" s="11" t="s">
        <v>6</v>
      </c>
      <c r="S8" s="12"/>
      <c r="T8" s="12" t="s">
        <v>7</v>
      </c>
      <c r="U8" s="12"/>
      <c r="W8" s="10" t="s">
        <v>0</v>
      </c>
      <c r="X8" s="10" t="s">
        <v>1</v>
      </c>
      <c r="Y8" s="10" t="s">
        <v>2</v>
      </c>
      <c r="Z8" s="10" t="s">
        <v>3</v>
      </c>
      <c r="AA8" s="10" t="s">
        <v>4</v>
      </c>
      <c r="AB8" s="10" t="s">
        <v>5</v>
      </c>
      <c r="AC8" s="134" t="s">
        <v>6</v>
      </c>
      <c r="AD8" s="12"/>
      <c r="AE8" s="12" t="s">
        <v>7</v>
      </c>
      <c r="AF8" s="12"/>
    </row>
    <row r="9" spans="1:92" x14ac:dyDescent="0.25">
      <c r="A9" s="13" t="s">
        <v>8</v>
      </c>
      <c r="B9" s="219">
        <v>820</v>
      </c>
      <c r="C9" s="116" t="s">
        <v>1001</v>
      </c>
      <c r="D9" s="14">
        <v>8.6</v>
      </c>
      <c r="E9" s="14">
        <v>9.1999999999999993</v>
      </c>
      <c r="F9" s="14">
        <f>SUM(D9:E9)</f>
        <v>17.799999999999997</v>
      </c>
      <c r="G9" s="12">
        <f t="shared" ref="G9:G14" si="0">IF(A9="M",D9)</f>
        <v>8.6</v>
      </c>
      <c r="H9" s="12" t="b">
        <f t="shared" ref="H9:H14" si="1">IF(A9="F",D9)</f>
        <v>0</v>
      </c>
      <c r="I9" s="12">
        <f t="shared" ref="I9:I14" si="2">IF(A9="M",E9)</f>
        <v>9.1999999999999993</v>
      </c>
      <c r="J9" s="12" t="b">
        <f t="shared" ref="J9:J14" si="3">IF(A9="F",E9)</f>
        <v>0</v>
      </c>
      <c r="L9" s="13" t="s">
        <v>9</v>
      </c>
      <c r="M9" s="219">
        <v>826</v>
      </c>
      <c r="N9" s="116" t="s">
        <v>1006</v>
      </c>
      <c r="O9" s="14">
        <v>9.4</v>
      </c>
      <c r="P9" s="14">
        <v>9.4</v>
      </c>
      <c r="Q9" s="14">
        <f t="shared" ref="Q9:Q10" si="4">SUM(O9:P9)</f>
        <v>18.8</v>
      </c>
      <c r="R9" s="12" t="b">
        <f t="shared" ref="R9:R10" si="5">IF(L9="M",O9)</f>
        <v>0</v>
      </c>
      <c r="S9" s="12">
        <f t="shared" ref="S9:S10" si="6">IF(L9="F",O9)</f>
        <v>9.4</v>
      </c>
      <c r="T9" s="12" t="b">
        <f t="shared" ref="T9:T10" si="7">IF(L9="M",P9)</f>
        <v>0</v>
      </c>
      <c r="U9" s="12">
        <f t="shared" ref="U9:U10" si="8">IF(L9="F",P9)</f>
        <v>9.4</v>
      </c>
      <c r="W9" s="13" t="s">
        <v>9</v>
      </c>
      <c r="X9" s="219">
        <v>828</v>
      </c>
      <c r="Y9" s="109" t="s">
        <v>807</v>
      </c>
      <c r="Z9" s="14">
        <v>8.9</v>
      </c>
      <c r="AA9" s="14">
        <v>9.3000000000000007</v>
      </c>
      <c r="AB9" s="14">
        <f t="shared" ref="AB9" si="9">SUM(Z9:AA9)</f>
        <v>18.200000000000003</v>
      </c>
      <c r="AC9" s="12" t="e">
        <f>IF(#REF!="M",#REF!)</f>
        <v>#REF!</v>
      </c>
      <c r="AD9" s="12" t="e">
        <f>IF(#REF!="F",#REF!)</f>
        <v>#REF!</v>
      </c>
      <c r="AE9" s="12" t="e">
        <f>IF(#REF!="M",#REF!)</f>
        <v>#REF!</v>
      </c>
      <c r="AF9" s="12" t="e">
        <f>IF(#REF!="F",#REF!)</f>
        <v>#REF!</v>
      </c>
    </row>
    <row r="10" spans="1:92" x14ac:dyDescent="0.25">
      <c r="A10" s="13" t="s">
        <v>8</v>
      </c>
      <c r="B10" s="219">
        <v>821</v>
      </c>
      <c r="C10" s="116" t="s">
        <v>459</v>
      </c>
      <c r="D10" s="14">
        <v>8.85</v>
      </c>
      <c r="E10" s="14">
        <v>8.9</v>
      </c>
      <c r="F10" s="14">
        <f>SUM(D10:E10)</f>
        <v>17.75</v>
      </c>
      <c r="G10" s="12">
        <f t="shared" si="0"/>
        <v>8.85</v>
      </c>
      <c r="H10" s="12" t="b">
        <f t="shared" si="1"/>
        <v>0</v>
      </c>
      <c r="I10" s="12">
        <f t="shared" si="2"/>
        <v>8.9</v>
      </c>
      <c r="J10" s="12" t="b">
        <f t="shared" si="3"/>
        <v>0</v>
      </c>
      <c r="L10" s="13" t="s">
        <v>9</v>
      </c>
      <c r="M10" s="219">
        <v>827</v>
      </c>
      <c r="N10" s="116" t="s">
        <v>1007</v>
      </c>
      <c r="O10" s="14">
        <v>9</v>
      </c>
      <c r="P10" s="14">
        <v>8.9</v>
      </c>
      <c r="Q10" s="14">
        <f t="shared" si="4"/>
        <v>17.899999999999999</v>
      </c>
      <c r="R10" s="12" t="b">
        <f t="shared" si="5"/>
        <v>0</v>
      </c>
      <c r="S10" s="12">
        <f t="shared" si="6"/>
        <v>9</v>
      </c>
      <c r="T10" s="12" t="b">
        <f t="shared" si="7"/>
        <v>0</v>
      </c>
      <c r="U10" s="12">
        <f t="shared" si="8"/>
        <v>8.9</v>
      </c>
      <c r="W10" s="121"/>
      <c r="X10" s="121"/>
      <c r="AB10" s="82"/>
      <c r="AC10" s="12" t="b">
        <f>IF(W10="M",#REF!)</f>
        <v>0</v>
      </c>
      <c r="AD10" s="12" t="b">
        <f>IF(W10="F",#REF!)</f>
        <v>0</v>
      </c>
      <c r="AE10" s="12" t="b">
        <f>IF(W10="M",#REF!)</f>
        <v>0</v>
      </c>
      <c r="AF10" s="12" t="b">
        <f>IF(W10="F",#REF!)</f>
        <v>0</v>
      </c>
    </row>
    <row r="11" spans="1:92" x14ac:dyDescent="0.25">
      <c r="A11" s="13" t="s">
        <v>8</v>
      </c>
      <c r="B11" s="219">
        <v>822</v>
      </c>
      <c r="C11" s="188" t="s">
        <v>458</v>
      </c>
      <c r="D11" s="14">
        <v>8.1999999999999993</v>
      </c>
      <c r="E11" s="14">
        <v>8.1999999999999993</v>
      </c>
      <c r="F11" s="14">
        <f t="shared" ref="F11:F14" si="10">SUM(D11:E11)</f>
        <v>16.399999999999999</v>
      </c>
      <c r="G11" s="12">
        <f t="shared" si="0"/>
        <v>8.1999999999999993</v>
      </c>
      <c r="H11" s="12" t="b">
        <f t="shared" si="1"/>
        <v>0</v>
      </c>
      <c r="I11" s="12">
        <f t="shared" si="2"/>
        <v>8.1999999999999993</v>
      </c>
      <c r="J11" s="12" t="b">
        <f t="shared" si="3"/>
        <v>0</v>
      </c>
      <c r="L11" s="125"/>
      <c r="M11" s="125"/>
      <c r="N11" s="197"/>
      <c r="O11" s="126"/>
      <c r="P11" s="126"/>
      <c r="Q11" s="126"/>
      <c r="R11" s="12" t="b">
        <f>IF(L12="M",O11)</f>
        <v>0</v>
      </c>
      <c r="S11" s="12" t="b">
        <f>IF(L12="F",O11)</f>
        <v>0</v>
      </c>
      <c r="T11" s="12" t="b">
        <f>IF(L12="M",P11)</f>
        <v>0</v>
      </c>
      <c r="U11" s="12" t="b">
        <f>IF(L12="F",P11)</f>
        <v>0</v>
      </c>
      <c r="W11" s="273"/>
      <c r="X11" s="273"/>
      <c r="Y11" s="273"/>
      <c r="Z11" s="273"/>
      <c r="AA11" s="273"/>
      <c r="AB11" s="273"/>
      <c r="AC11" s="12" t="b">
        <f t="shared" ref="AC11:AC14" si="11">IF(W11="M",Z11)</f>
        <v>0</v>
      </c>
      <c r="AD11" s="12" t="b">
        <f t="shared" ref="AD11:AD14" si="12">IF(W11="F",Z11)</f>
        <v>0</v>
      </c>
      <c r="AE11" s="12" t="b">
        <f t="shared" ref="AE11:AE14" si="13">IF(W11="M",AA11)</f>
        <v>0</v>
      </c>
      <c r="AF11" s="12" t="b">
        <f t="shared" ref="AF11:AF14" si="14">IF(W11="F",AA11)</f>
        <v>0</v>
      </c>
    </row>
    <row r="12" spans="1:92" x14ac:dyDescent="0.25">
      <c r="A12" s="13" t="s">
        <v>8</v>
      </c>
      <c r="B12" s="219">
        <v>823</v>
      </c>
      <c r="C12" s="116" t="s">
        <v>1002</v>
      </c>
      <c r="D12" s="15">
        <v>8.9</v>
      </c>
      <c r="E12" s="15">
        <v>9.4</v>
      </c>
      <c r="F12" s="14">
        <f t="shared" si="10"/>
        <v>18.3</v>
      </c>
      <c r="G12" s="16">
        <f t="shared" si="0"/>
        <v>8.9</v>
      </c>
      <c r="H12" s="16" t="b">
        <f t="shared" si="1"/>
        <v>0</v>
      </c>
      <c r="I12" s="16">
        <f t="shared" si="2"/>
        <v>9.4</v>
      </c>
      <c r="J12" s="16" t="b">
        <f t="shared" si="3"/>
        <v>0</v>
      </c>
      <c r="K12" s="9"/>
      <c r="L12" s="121"/>
      <c r="M12" s="121"/>
      <c r="N12" s="201" t="s">
        <v>13</v>
      </c>
      <c r="O12" s="202" t="s">
        <v>5</v>
      </c>
      <c r="P12" s="203" t="s">
        <v>11</v>
      </c>
      <c r="Q12" s="82"/>
      <c r="R12" s="16" t="b">
        <f>IF(L13="M",#REF!)</f>
        <v>0</v>
      </c>
      <c r="S12" s="16" t="b">
        <f>IF(L13="F",#REF!)</f>
        <v>0</v>
      </c>
      <c r="T12" s="16" t="b">
        <f>IF(L13="M",#REF!)</f>
        <v>0</v>
      </c>
      <c r="U12" s="16" t="b">
        <f>IF(L13="F",#REF!)</f>
        <v>0</v>
      </c>
      <c r="V12" s="9"/>
      <c r="W12" s="273"/>
      <c r="X12" s="273"/>
      <c r="Y12" s="273"/>
      <c r="Z12" s="273"/>
      <c r="AA12" s="273"/>
      <c r="AB12" s="273"/>
      <c r="AC12" s="16" t="b">
        <f t="shared" si="11"/>
        <v>0</v>
      </c>
      <c r="AD12" s="16" t="b">
        <f t="shared" si="12"/>
        <v>0</v>
      </c>
      <c r="AE12" s="16" t="b">
        <f t="shared" si="13"/>
        <v>0</v>
      </c>
      <c r="AF12" s="16" t="b">
        <f t="shared" si="14"/>
        <v>0</v>
      </c>
      <c r="AG12" s="9"/>
    </row>
    <row r="13" spans="1:92" x14ac:dyDescent="0.25">
      <c r="A13" s="13" t="s">
        <v>9</v>
      </c>
      <c r="B13" s="219">
        <v>824</v>
      </c>
      <c r="C13" s="116" t="s">
        <v>1003</v>
      </c>
      <c r="D13" s="15">
        <v>8.8000000000000007</v>
      </c>
      <c r="E13" s="15">
        <v>8.3000000000000007</v>
      </c>
      <c r="F13" s="14">
        <f t="shared" si="10"/>
        <v>17.100000000000001</v>
      </c>
      <c r="G13" s="16" t="b">
        <f t="shared" si="0"/>
        <v>0</v>
      </c>
      <c r="H13" s="16">
        <f t="shared" si="1"/>
        <v>8.8000000000000007</v>
      </c>
      <c r="I13" s="16" t="b">
        <f t="shared" si="2"/>
        <v>0</v>
      </c>
      <c r="J13" s="16">
        <f t="shared" si="3"/>
        <v>8.3000000000000007</v>
      </c>
      <c r="K13" s="9"/>
      <c r="L13" s="121"/>
      <c r="M13" s="121"/>
      <c r="N13" s="199" t="s">
        <v>1065</v>
      </c>
      <c r="O13" s="198"/>
      <c r="P13" s="200">
        <v>1</v>
      </c>
      <c r="Q13" s="82"/>
      <c r="R13" s="16" t="b">
        <f>IF(L14="M",#REF!)</f>
        <v>0</v>
      </c>
      <c r="S13" s="16" t="b">
        <f>IF(L14="F",#REF!)</f>
        <v>0</v>
      </c>
      <c r="T13" s="16" t="b">
        <f>IF(L14="M",#REF!)</f>
        <v>0</v>
      </c>
      <c r="U13" s="16" t="b">
        <f>IF(L14="F",#REF!)</f>
        <v>0</v>
      </c>
      <c r="V13" s="9"/>
      <c r="W13" s="133"/>
      <c r="X13" s="133"/>
      <c r="Y13" s="133"/>
      <c r="Z13" s="133"/>
      <c r="AA13" s="133"/>
      <c r="AB13" s="133"/>
      <c r="AC13" s="16" t="b">
        <f t="shared" si="11"/>
        <v>0</v>
      </c>
      <c r="AD13" s="16" t="b">
        <f t="shared" si="12"/>
        <v>0</v>
      </c>
      <c r="AE13" s="16" t="b">
        <f t="shared" si="13"/>
        <v>0</v>
      </c>
      <c r="AF13" s="16" t="b">
        <f t="shared" si="14"/>
        <v>0</v>
      </c>
      <c r="AG13" s="9"/>
    </row>
    <row r="14" spans="1:92" ht="16.5" thickBot="1" x14ac:dyDescent="0.3">
      <c r="A14" s="13" t="s">
        <v>9</v>
      </c>
      <c r="B14" s="219">
        <v>825</v>
      </c>
      <c r="C14" s="116" t="s">
        <v>457</v>
      </c>
      <c r="D14" s="15">
        <v>9</v>
      </c>
      <c r="E14" s="15">
        <v>8.5</v>
      </c>
      <c r="F14" s="14">
        <f t="shared" si="10"/>
        <v>17.5</v>
      </c>
      <c r="G14" s="16" t="b">
        <f t="shared" si="0"/>
        <v>0</v>
      </c>
      <c r="H14" s="16">
        <f t="shared" si="1"/>
        <v>9</v>
      </c>
      <c r="I14" s="16" t="b">
        <f t="shared" si="2"/>
        <v>0</v>
      </c>
      <c r="J14" s="16">
        <f t="shared" si="3"/>
        <v>8.5</v>
      </c>
      <c r="K14" s="9"/>
      <c r="L14" s="121"/>
      <c r="M14" s="121"/>
      <c r="N14" s="9"/>
      <c r="O14" s="9"/>
      <c r="P14" s="19"/>
      <c r="Q14" s="82"/>
      <c r="R14" s="16" t="b">
        <f>IF(L11="M",#REF!)</f>
        <v>0</v>
      </c>
      <c r="S14" s="16" t="b">
        <f>IF(L11="F",#REF!)</f>
        <v>0</v>
      </c>
      <c r="T14" s="16" t="b">
        <f>IF(L11="M",#REF!)</f>
        <v>0</v>
      </c>
      <c r="U14" s="16" t="b">
        <f>IF(L11="F",#REF!)</f>
        <v>0</v>
      </c>
      <c r="V14" s="9"/>
      <c r="W14" s="121"/>
      <c r="X14" s="231"/>
      <c r="Y14" s="132"/>
      <c r="Z14" s="82"/>
      <c r="AA14" s="82"/>
      <c r="AB14" s="82"/>
      <c r="AC14" s="16" t="b">
        <f t="shared" si="11"/>
        <v>0</v>
      </c>
      <c r="AD14" s="16" t="b">
        <f t="shared" si="12"/>
        <v>0</v>
      </c>
      <c r="AE14" s="16" t="b">
        <f t="shared" si="13"/>
        <v>0</v>
      </c>
      <c r="AF14" s="16" t="b">
        <f t="shared" si="14"/>
        <v>0</v>
      </c>
      <c r="AG14" s="9"/>
    </row>
    <row r="15" spans="1:92" ht="16.5" thickBot="1" x14ac:dyDescent="0.3">
      <c r="A15" s="9"/>
      <c r="B15" s="9"/>
      <c r="C15" s="19" t="s">
        <v>10</v>
      </c>
      <c r="D15" s="20">
        <f>G16+H16</f>
        <v>35.549999999999997</v>
      </c>
      <c r="E15" s="20">
        <f>I16+J16</f>
        <v>35.400000000000006</v>
      </c>
      <c r="F15" s="21">
        <f>SUM(D15:E15)</f>
        <v>70.95</v>
      </c>
      <c r="G15" s="9">
        <f>COUNTIF(A9:A14,"M")</f>
        <v>4</v>
      </c>
      <c r="H15" s="9">
        <f>COUNTIF(A9:A14,"F")</f>
        <v>2</v>
      </c>
      <c r="I15" s="9">
        <f>COUNTIF(A9:A14,"M")</f>
        <v>4</v>
      </c>
      <c r="J15" s="9">
        <f>COUNTIF(A9:A14,"F")</f>
        <v>2</v>
      </c>
      <c r="K15" s="9"/>
      <c r="L15" s="127"/>
      <c r="M15" s="127"/>
      <c r="P15" s="19"/>
      <c r="Q15" s="124"/>
      <c r="R15" s="9">
        <f>COUNTIF(L9:L11,"M")</f>
        <v>0</v>
      </c>
      <c r="S15" s="9">
        <f>COUNTIF(L9:L11,"F")</f>
        <v>2</v>
      </c>
      <c r="T15" s="9">
        <f>COUNTIF(L9:L11,"M")</f>
        <v>0</v>
      </c>
      <c r="U15" s="9">
        <f>COUNTIF(L9:L11,"F")</f>
        <v>2</v>
      </c>
      <c r="V15" s="9"/>
      <c r="W15" s="121"/>
      <c r="X15" s="231"/>
      <c r="Y15" s="132"/>
      <c r="Z15" s="82"/>
      <c r="AA15" s="82"/>
      <c r="AB15" s="82"/>
      <c r="AC15" s="9">
        <f>COUNTIF(W10:W14,"M")</f>
        <v>0</v>
      </c>
      <c r="AD15" s="9">
        <f>COUNTIF(W10:W14,"F")</f>
        <v>0</v>
      </c>
      <c r="AE15" s="9">
        <f>COUNTIF(W10:W14,"M")</f>
        <v>0</v>
      </c>
      <c r="AF15" s="9">
        <f>COUNTIF(W10:W14,"F")</f>
        <v>0</v>
      </c>
      <c r="AG15" s="9"/>
    </row>
    <row r="16" spans="1:92" x14ac:dyDescent="0.25">
      <c r="A16" s="9"/>
      <c r="B16" s="22"/>
      <c r="C16" s="9"/>
      <c r="D16" s="9"/>
      <c r="E16" s="19"/>
      <c r="F16" s="23"/>
      <c r="G16" s="24">
        <f>IF(G15=2,SUM(G9:G14),IF(G15=3,SUM(G9:G14)-SMALL(G9:G14,1),IF(G15=4,SUM(G9:G14)-SMALL(G9:G14,1)-SMALL(G9:G14,2))))</f>
        <v>17.75</v>
      </c>
      <c r="H16" s="24">
        <f>IF(H15=2,SUM(H9:H14),IF(H15=3,SUM(H9:H14)-SMALL(H9:H14,1),IF(H15=4,SUM(H9:H14)-SMALL(H9:H14,1)-SMALL(H9:H14,2))))</f>
        <v>17.8</v>
      </c>
      <c r="I16" s="24">
        <f>IF(I15=2,SUM(I9:I14),IF(I15=3,SUM(I9:I14)-SMALL(I9:I14,1),IF(I15=4,SUM(I9:I14)-SMALL(I9:I14,1)-SMALL(I9:I14,2))))</f>
        <v>18.600000000000001</v>
      </c>
      <c r="J16" s="24">
        <f>IF(J15=2,SUM(J9:J14),IF(J15=3,SUM(J9:J14)-SMALL(J9:J14,1),IF(J15=4,SUM(J9:J14)-SMALL(J9:J14,1)-SMALL(J9:J14,2))))</f>
        <v>16.8</v>
      </c>
      <c r="K16" s="9"/>
      <c r="L16" s="9"/>
      <c r="M16" s="22"/>
      <c r="P16" s="19"/>
      <c r="Q16" s="23"/>
      <c r="R16" s="24" t="b">
        <f>IF(R15=2,SUM(R9:R14),IF(R15=3,SUM(R9:R14)-SMALL(R9:R14,1),IF(R15=4,SUM(R9:R14)-SMALL(R9:R14,1)-SMALL(R9:R14,2))))</f>
        <v>0</v>
      </c>
      <c r="S16" s="24">
        <f>IF(S15=2,SUM(S9:S14),IF(S15=3,SUM(S9:S14)-SMALL(S9:S14,1),IF(S15=4,SUM(S9:S14)-SMALL(S9:S14,1)-SMALL(S9:S14,2))))</f>
        <v>18.399999999999999</v>
      </c>
      <c r="T16" s="24" t="b">
        <f>IF(T15=2,SUM(T9:T14),IF(T15=3,SUM(T9:T14)-SMALL(T9:T14,1),IF(T15=4,SUM(T9:T14)-SMALL(T9:T14,1)-SMALL(T9:T14,2))))</f>
        <v>0</v>
      </c>
      <c r="U16" s="24">
        <f>IF(U15=2,SUM(U9:U14),IF(U15=3,SUM(U9:U14)-SMALL(U9:U14,1),IF(U15=4,SUM(U9:U14)-SMALL(U9:U14,1)-SMALL(U9:U14,2))))</f>
        <v>18.3</v>
      </c>
      <c r="V16" s="9"/>
      <c r="W16" s="9"/>
      <c r="X16" s="22"/>
      <c r="Y16" s="9"/>
      <c r="Z16" s="9"/>
      <c r="AA16" s="19"/>
      <c r="AB16" s="23"/>
      <c r="AC16" s="24" t="b">
        <f>IF(AC15=2,SUM(AC9:AC14),IF(AC15=3,SUM(AC9:AC14)-SMALL(AC9:AC14,1),IF(AC15=4,SUM(AC9:AC14)-SMALL(AC9:AC14,1)-SMALL(AC9:AC14,2))))</f>
        <v>0</v>
      </c>
      <c r="AD16" s="24" t="b">
        <f>IF(AD15=2,SUM(AD9:AD14),IF(AD15=3,SUM(AD9:AD14)-SMALL(AD9:AD14,1),IF(AD15=4,SUM(AD9:AD14)-SMALL(AD9:AD14,1)-SMALL(AD9:AD14,2))))</f>
        <v>0</v>
      </c>
      <c r="AE16" s="24" t="b">
        <f>IF(AE15=2,SUM(AE9:AE14),IF(AE15=3,SUM(AE9:AE14)-SMALL(AE9:AE14,1),IF(AE15=4,SUM(AE9:AE14)-SMALL(AE9:AE14,1)-SMALL(AE9:AE14,2))))</f>
        <v>0</v>
      </c>
      <c r="AF16" s="24" t="b">
        <f>IF(AF15=2,SUM(AF9:AF14),IF(AF15=3,SUM(AF9:AF14)-SMALL(AF9:AF14,1),IF(AF15=4,SUM(AF9:AF14)-SMALL(AF9:AF14,1)-SMALL(AF9:AF14,2))))</f>
        <v>0</v>
      </c>
      <c r="AG16" s="9"/>
    </row>
    <row r="17" spans="1:28" x14ac:dyDescent="0.25">
      <c r="G17" s="9"/>
      <c r="H17" s="9"/>
      <c r="I17" s="9"/>
      <c r="J17" s="9"/>
      <c r="K17" s="9"/>
      <c r="Q17" s="23"/>
      <c r="R17" s="9"/>
      <c r="S17" s="9"/>
      <c r="T17" s="9"/>
      <c r="U17" s="9"/>
      <c r="V17" s="9"/>
      <c r="W17" s="9"/>
      <c r="X17" s="9"/>
      <c r="Y17" s="9"/>
      <c r="Z17" s="9"/>
      <c r="AA17" s="9"/>
      <c r="AB17" s="9"/>
    </row>
    <row r="18" spans="1:28" x14ac:dyDescent="0.25">
      <c r="G18" s="9"/>
      <c r="H18" s="9"/>
      <c r="I18" s="9"/>
      <c r="J18" s="9"/>
      <c r="K18" s="9"/>
      <c r="O18" s="138"/>
      <c r="P18" s="16"/>
      <c r="Q18" s="23"/>
      <c r="R18" s="9"/>
      <c r="S18" s="9"/>
      <c r="T18" s="9"/>
      <c r="U18" s="9"/>
      <c r="V18" s="9"/>
      <c r="W18" s="9"/>
      <c r="X18" s="9"/>
      <c r="Y18" s="9"/>
      <c r="Z18" s="9"/>
      <c r="AA18" s="9"/>
      <c r="AB18" s="9"/>
    </row>
    <row r="19" spans="1:28" s="9" customFormat="1" x14ac:dyDescent="0.25">
      <c r="A19" s="127"/>
      <c r="B19" s="127"/>
      <c r="C19" s="127"/>
      <c r="D19" s="127"/>
      <c r="E19" s="127"/>
      <c r="F19" s="127"/>
      <c r="L19"/>
      <c r="M19"/>
      <c r="N19"/>
      <c r="O19" s="16"/>
      <c r="P19" s="16"/>
      <c r="Q19"/>
      <c r="Y19" s="25"/>
      <c r="Z19" s="25"/>
      <c r="AA19" s="26"/>
    </row>
    <row r="20" spans="1:28" x14ac:dyDescent="0.25">
      <c r="A20" s="1"/>
      <c r="B20" s="1"/>
      <c r="C20" s="1"/>
      <c r="D20" s="1"/>
      <c r="E20" s="1"/>
      <c r="F20" s="1"/>
      <c r="G20" s="134" t="b">
        <f>IF(W9="M",Z9)</f>
        <v>0</v>
      </c>
      <c r="H20" s="16">
        <f>IF(W9="F",Z9)</f>
        <v>8.9</v>
      </c>
      <c r="I20" s="16" t="b">
        <f>IF(W9="M",AA9)</f>
        <v>0</v>
      </c>
      <c r="J20" s="16">
        <f>IF(W9="F",AA9)</f>
        <v>9.3000000000000007</v>
      </c>
      <c r="K20" s="9"/>
      <c r="O20" s="16"/>
      <c r="P20" s="16"/>
      <c r="Q20" s="16"/>
      <c r="R20" s="16"/>
      <c r="S20" s="9"/>
      <c r="T20" s="9"/>
      <c r="U20" s="9"/>
      <c r="V20" s="27"/>
      <c r="W20" s="28"/>
      <c r="X20" s="29"/>
      <c r="Y20" s="9"/>
    </row>
    <row r="21" spans="1:28" x14ac:dyDescent="0.25">
      <c r="A21" s="121"/>
      <c r="B21" s="121"/>
      <c r="C21" s="132"/>
      <c r="D21" s="82"/>
      <c r="E21" s="82"/>
      <c r="F21" s="82"/>
      <c r="G21" s="16" t="b">
        <f t="shared" ref="G21:G25" si="15">IF(A21="M",D21)</f>
        <v>0</v>
      </c>
      <c r="H21" s="16" t="b">
        <f t="shared" ref="H21:H25" si="16">IF(A21="F",D21)</f>
        <v>0</v>
      </c>
      <c r="I21" s="16" t="b">
        <f t="shared" ref="I21:I25" si="17">IF(A21="M",E21)</f>
        <v>0</v>
      </c>
      <c r="J21" s="16" t="b">
        <f t="shared" ref="J21:J25" si="18">IF(A21="F",E21)</f>
        <v>0</v>
      </c>
      <c r="K21" s="9"/>
      <c r="O21" s="16"/>
      <c r="P21" s="16"/>
      <c r="Q21" s="16"/>
      <c r="R21" s="16"/>
      <c r="S21" s="9"/>
      <c r="W21" s="28"/>
      <c r="X21" s="29"/>
      <c r="Y21" s="9"/>
    </row>
    <row r="22" spans="1:28" x14ac:dyDescent="0.25">
      <c r="A22" s="121"/>
      <c r="B22" s="121"/>
      <c r="C22" s="187"/>
      <c r="D22" s="82"/>
      <c r="E22" s="82"/>
      <c r="F22" s="82"/>
      <c r="G22" s="16" t="b">
        <f t="shared" si="15"/>
        <v>0</v>
      </c>
      <c r="H22" s="16" t="b">
        <f t="shared" si="16"/>
        <v>0</v>
      </c>
      <c r="I22" s="16" t="b">
        <f t="shared" si="17"/>
        <v>0</v>
      </c>
      <c r="J22" s="16" t="b">
        <f t="shared" si="18"/>
        <v>0</v>
      </c>
      <c r="K22" s="9"/>
      <c r="N22" s="62"/>
      <c r="O22" s="69"/>
      <c r="P22" s="87"/>
      <c r="Q22" s="16"/>
      <c r="R22" s="16"/>
      <c r="S22" s="9"/>
      <c r="W22" s="28"/>
      <c r="X22" s="29"/>
      <c r="Y22" s="9"/>
    </row>
    <row r="23" spans="1:28" x14ac:dyDescent="0.25">
      <c r="A23" s="121"/>
      <c r="B23" s="121"/>
      <c r="C23" s="132"/>
      <c r="D23" s="75"/>
      <c r="E23" s="75"/>
      <c r="F23" s="82"/>
      <c r="G23" s="16" t="b">
        <f t="shared" si="15"/>
        <v>0</v>
      </c>
      <c r="H23" s="16" t="b">
        <f t="shared" si="16"/>
        <v>0</v>
      </c>
      <c r="I23" s="16" t="b">
        <f t="shared" si="17"/>
        <v>0</v>
      </c>
      <c r="J23" s="16" t="b">
        <f t="shared" si="18"/>
        <v>0</v>
      </c>
      <c r="K23" s="9"/>
      <c r="Q23" s="16"/>
      <c r="R23" s="16"/>
      <c r="S23" s="9"/>
      <c r="W23" s="30"/>
      <c r="X23" s="31"/>
      <c r="Y23" s="9"/>
    </row>
    <row r="24" spans="1:28" x14ac:dyDescent="0.25">
      <c r="A24" s="121"/>
      <c r="B24" s="121"/>
      <c r="C24" s="132"/>
      <c r="D24" s="75"/>
      <c r="E24" s="75"/>
      <c r="F24" s="82"/>
      <c r="G24" t="b">
        <f t="shared" si="15"/>
        <v>0</v>
      </c>
      <c r="H24" t="b">
        <f t="shared" si="16"/>
        <v>0</v>
      </c>
      <c r="I24" t="b">
        <f t="shared" si="17"/>
        <v>0</v>
      </c>
      <c r="J24" t="b">
        <f t="shared" si="18"/>
        <v>0</v>
      </c>
    </row>
    <row r="25" spans="1:28" x14ac:dyDescent="0.25">
      <c r="A25" s="121"/>
      <c r="B25" s="121"/>
      <c r="C25" s="132"/>
      <c r="D25" s="75"/>
      <c r="E25" s="75"/>
      <c r="F25" s="82"/>
      <c r="G25" t="b">
        <f t="shared" si="15"/>
        <v>0</v>
      </c>
      <c r="H25" t="b">
        <f t="shared" si="16"/>
        <v>0</v>
      </c>
      <c r="I25" t="b">
        <f t="shared" si="17"/>
        <v>0</v>
      </c>
      <c r="J25" t="b">
        <f t="shared" si="18"/>
        <v>0</v>
      </c>
    </row>
    <row r="26" spans="1:28" x14ac:dyDescent="0.25">
      <c r="A26" s="127"/>
      <c r="B26" s="127"/>
      <c r="C26" s="99"/>
      <c r="D26" s="71"/>
      <c r="E26" s="71"/>
      <c r="F26" s="124"/>
      <c r="G26">
        <f>COUNTIF(A20:A25,"M")</f>
        <v>0</v>
      </c>
      <c r="H26">
        <f>COUNTIF(A20:A25,"F")</f>
        <v>0</v>
      </c>
      <c r="I26">
        <f>COUNTIF(A20:A25,"M")</f>
        <v>0</v>
      </c>
      <c r="J26">
        <f>COUNTIF(A20:A25,"F")</f>
        <v>0</v>
      </c>
    </row>
    <row r="27" spans="1:28" x14ac:dyDescent="0.25">
      <c r="C27" s="78"/>
      <c r="G27" t="b">
        <f>IF(G26=2,SUM(G20:G25),IF(G26=3,SUM(G20:G25)-SMALL(G20:G25,1),IF(G26=4,SUM(G20:G25)-SMALL(G20:G25,1)-SMALL(G20:G25,2))))</f>
        <v>0</v>
      </c>
      <c r="H27" t="b">
        <f>IF(H26=2,SUM(H20:H25),IF(H26=3,SUM(H20:H25)-SMALL(H20:H25,1),IF(H26=4,SUM(H20:H25)-SMALL(H20:H25,1)-SMALL(H20:H25,2))))</f>
        <v>0</v>
      </c>
      <c r="I27" t="b">
        <f>IF(I26=2,SUM(I20:I25),IF(I26=3,SUM(I20:I25)-SMALL(I20:I25,1),IF(I26=4,SUM(I20:I25)-SMALL(I20:I25,1)-SMALL(I20:I25,2))))</f>
        <v>0</v>
      </c>
      <c r="J27" t="b">
        <f>IF(J26=2,SUM(J20:J25),IF(J26=3,SUM(J20:J25)-SMALL(J20:J25,1),IF(J26=4,SUM(J20:J25)-SMALL(J20:J25,1)-SMALL(J20:J25,2))))</f>
        <v>0</v>
      </c>
    </row>
    <row r="28" spans="1:28" x14ac:dyDescent="0.25">
      <c r="C28" s="78"/>
    </row>
  </sheetData>
  <mergeCells count="6">
    <mergeCell ref="A1:AB1"/>
    <mergeCell ref="A2:AB2"/>
    <mergeCell ref="W6:AB6"/>
    <mergeCell ref="L4:O4"/>
    <mergeCell ref="A6:F6"/>
    <mergeCell ref="L6:Q6"/>
  </mergeCells>
  <phoneticPr fontId="20" type="noConversion"/>
  <conditionalFormatting sqref="P22">
    <cfRule type="cellIs" dxfId="245" priority="10" operator="equal">
      <formula>3</formula>
    </cfRule>
    <cfRule type="cellIs" dxfId="244" priority="11" operator="equal">
      <formula>2</formula>
    </cfRule>
    <cfRule type="cellIs" dxfId="243" priority="12" operator="equal">
      <formula>1</formula>
    </cfRule>
  </conditionalFormatting>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CC16"/>
  <sheetViews>
    <sheetView workbookViewId="0">
      <selection activeCell="X26" sqref="X26"/>
    </sheetView>
  </sheetViews>
  <sheetFormatPr defaultColWidth="8.875" defaultRowHeight="15.75" x14ac:dyDescent="0.25"/>
  <cols>
    <col min="1" max="1" width="5.5" bestFit="1" customWidth="1"/>
    <col min="2" max="2" width="4.625" customWidth="1"/>
    <col min="3" max="3" width="21.875" bestFit="1" customWidth="1"/>
    <col min="4" max="4" width="7.875" bestFit="1" customWidth="1"/>
    <col min="5" max="5" width="7.625" bestFit="1" customWidth="1"/>
    <col min="6" max="6" width="7.5" bestFit="1" customWidth="1"/>
    <col min="7" max="10" width="1.875" hidden="1" customWidth="1"/>
    <col min="11" max="11" width="3" customWidth="1"/>
    <col min="12" max="12" width="5.5" bestFit="1" customWidth="1"/>
    <col min="13" max="13" width="4.5" customWidth="1"/>
    <col min="14" max="14" width="22.875" bestFit="1" customWidth="1"/>
    <col min="15" max="15" width="9.125" customWidth="1"/>
    <col min="16" max="16" width="7.625" bestFit="1" customWidth="1"/>
    <col min="17" max="17" width="7.5" bestFit="1" customWidth="1"/>
    <col min="18" max="18" width="6.375" hidden="1" customWidth="1"/>
    <col min="19" max="20" width="6.125" hidden="1" customWidth="1"/>
    <col min="21" max="21" width="7.5" hidden="1" customWidth="1"/>
    <col min="22" max="22" width="2.5" customWidth="1"/>
    <col min="23" max="23" width="5.375" customWidth="1"/>
    <col min="24" max="24" width="4.875" customWidth="1"/>
    <col min="25" max="25" width="20.375" bestFit="1" customWidth="1"/>
    <col min="26" max="26" width="7.875" bestFit="1" customWidth="1"/>
    <col min="27" max="27" width="7.625" bestFit="1" customWidth="1"/>
    <col min="28" max="28" width="7.5" bestFit="1" customWidth="1"/>
    <col min="29" max="29" width="6.375" hidden="1" customWidth="1"/>
    <col min="30" max="32" width="6.125" hidden="1" customWidth="1"/>
    <col min="33" max="33" width="0.375" customWidth="1"/>
  </cols>
  <sheetData>
    <row r="1" spans="1:81" s="106"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row>
    <row r="2" spans="1:81" s="106"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5"/>
      <c r="BI2" s="105"/>
    </row>
    <row r="3" spans="1:81" ht="23.25" x14ac:dyDescent="0.35">
      <c r="F3" s="4"/>
      <c r="H3" s="1"/>
      <c r="I3" s="4"/>
      <c r="K3" s="4"/>
      <c r="L3" s="5"/>
      <c r="M3" s="4"/>
      <c r="N3" s="4"/>
      <c r="O3" s="4"/>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21" x14ac:dyDescent="0.35">
      <c r="F4" s="1"/>
      <c r="G4" s="1"/>
      <c r="H4" s="1"/>
      <c r="I4" s="1"/>
      <c r="J4" s="1"/>
      <c r="K4" s="1"/>
      <c r="L4" s="293" t="s">
        <v>1154</v>
      </c>
      <c r="M4" s="294"/>
      <c r="N4" s="294"/>
      <c r="O4" s="29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x14ac:dyDescent="0.25">
      <c r="V5" s="1"/>
    </row>
    <row r="6" spans="1:81" x14ac:dyDescent="0.25">
      <c r="A6" s="301" t="s">
        <v>886</v>
      </c>
      <c r="B6" s="302"/>
      <c r="C6" s="302"/>
      <c r="D6" s="302"/>
      <c r="E6" s="302"/>
      <c r="F6" s="303"/>
      <c r="G6" s="9"/>
      <c r="H6" s="9"/>
      <c r="I6" s="9"/>
      <c r="J6" s="9"/>
      <c r="K6" s="9"/>
      <c r="L6" s="135"/>
      <c r="M6" s="135"/>
      <c r="N6" s="47" t="s">
        <v>13</v>
      </c>
      <c r="O6" s="51" t="s">
        <v>5</v>
      </c>
      <c r="P6" s="52" t="s">
        <v>11</v>
      </c>
      <c r="Q6" s="135"/>
      <c r="R6" s="127"/>
      <c r="S6" s="127"/>
      <c r="T6" s="127"/>
      <c r="U6" s="127"/>
      <c r="V6" s="127"/>
      <c r="W6" s="306"/>
      <c r="X6" s="306"/>
      <c r="Y6" s="306"/>
      <c r="Z6" s="306"/>
      <c r="AA6" s="306"/>
      <c r="AB6" s="306"/>
      <c r="AC6" s="9"/>
      <c r="AD6" s="9"/>
      <c r="AE6" s="9"/>
      <c r="AF6" s="9"/>
      <c r="AG6" s="9"/>
    </row>
    <row r="7" spans="1:81" x14ac:dyDescent="0.25">
      <c r="A7" s="10" t="s">
        <v>0</v>
      </c>
      <c r="B7" s="10" t="s">
        <v>1</v>
      </c>
      <c r="C7" s="10" t="s">
        <v>2</v>
      </c>
      <c r="D7" s="10" t="s">
        <v>3</v>
      </c>
      <c r="E7" s="10" t="s">
        <v>4</v>
      </c>
      <c r="F7" s="10" t="s">
        <v>5</v>
      </c>
      <c r="G7" s="11" t="s">
        <v>6</v>
      </c>
      <c r="H7" s="12"/>
      <c r="I7" s="12" t="s">
        <v>7</v>
      </c>
      <c r="J7" s="12"/>
      <c r="L7" s="133"/>
      <c r="M7" s="133"/>
      <c r="N7" s="53" t="s">
        <v>387</v>
      </c>
      <c r="O7" s="55">
        <f>F14</f>
        <v>53</v>
      </c>
      <c r="P7" s="48">
        <f>SUMPRODUCT((O$7:O$7&gt;O7)/COUNTIF(O$7:O$7,O$7:O$7&amp;""))+1</f>
        <v>1</v>
      </c>
      <c r="Q7" s="133"/>
      <c r="R7" s="138" t="s">
        <v>6</v>
      </c>
      <c r="S7" s="139"/>
      <c r="T7" s="139" t="s">
        <v>7</v>
      </c>
      <c r="U7" s="139"/>
      <c r="V7" s="1"/>
      <c r="W7" s="133"/>
      <c r="X7" s="133"/>
      <c r="Y7" s="133"/>
      <c r="Z7" s="133"/>
      <c r="AA7" s="133"/>
      <c r="AB7" s="133"/>
      <c r="AC7" s="134" t="s">
        <v>6</v>
      </c>
      <c r="AD7" s="12"/>
      <c r="AE7" s="12" t="s">
        <v>7</v>
      </c>
      <c r="AF7" s="12"/>
    </row>
    <row r="8" spans="1:81" x14ac:dyDescent="0.25">
      <c r="A8" s="13" t="s">
        <v>8</v>
      </c>
      <c r="B8" s="219">
        <v>830</v>
      </c>
      <c r="C8" s="109" t="s">
        <v>892</v>
      </c>
      <c r="D8" s="14">
        <v>7.9</v>
      </c>
      <c r="E8" s="14">
        <v>7.1</v>
      </c>
      <c r="F8" s="14">
        <f>SUM(D8:E8)</f>
        <v>15</v>
      </c>
      <c r="G8" s="12">
        <f t="shared" ref="G8:G13" si="0">IF(A8="M",D8)</f>
        <v>7.9</v>
      </c>
      <c r="H8" s="12" t="b">
        <f t="shared" ref="H8:H13" si="1">IF(A8="F",D8)</f>
        <v>0</v>
      </c>
      <c r="I8" s="12">
        <f t="shared" ref="I8:I13" si="2">IF(A8="M",E8)</f>
        <v>7.1</v>
      </c>
      <c r="J8" s="12" t="b">
        <f t="shared" ref="J8:J13" si="3">IF(A8="F",E8)</f>
        <v>0</v>
      </c>
      <c r="L8" s="121"/>
      <c r="M8" s="121"/>
      <c r="N8" s="122"/>
      <c r="O8" s="82"/>
      <c r="P8" s="82"/>
      <c r="Q8" s="82"/>
      <c r="R8" s="139" t="b">
        <f t="shared" ref="R8:R9" si="4">IF(L8="M",O8)</f>
        <v>0</v>
      </c>
      <c r="S8" s="139" t="b">
        <f t="shared" ref="S8:S9" si="5">IF(L8="F",O8)</f>
        <v>0</v>
      </c>
      <c r="T8" s="139" t="b">
        <f t="shared" ref="T8:T9" si="6">IF(L8="M",P8)</f>
        <v>0</v>
      </c>
      <c r="U8" s="139" t="b">
        <f t="shared" ref="U8:U9" si="7">IF(L8="F",P8)</f>
        <v>0</v>
      </c>
      <c r="V8" s="1"/>
      <c r="W8" s="121"/>
      <c r="X8" s="121"/>
      <c r="Y8" s="122"/>
      <c r="Z8" s="82"/>
      <c r="AA8" s="82"/>
      <c r="AB8" s="82"/>
      <c r="AC8" s="12" t="b">
        <f t="shared" ref="AC8:AC13" si="8">IF(W8="M",Z8)</f>
        <v>0</v>
      </c>
      <c r="AD8" s="12" t="b">
        <f t="shared" ref="AD8:AD13" si="9">IF(W8="F",Z8)</f>
        <v>0</v>
      </c>
      <c r="AE8" s="12" t="b">
        <f t="shared" ref="AE8:AE13" si="10">IF(W8="M",AA8)</f>
        <v>0</v>
      </c>
      <c r="AF8" s="12" t="b">
        <f t="shared" ref="AF8:AF13" si="11">IF(W8="F",AA8)</f>
        <v>0</v>
      </c>
    </row>
    <row r="9" spans="1:81" x14ac:dyDescent="0.25">
      <c r="A9" s="13" t="s">
        <v>8</v>
      </c>
      <c r="B9" s="219">
        <v>831</v>
      </c>
      <c r="C9" s="109" t="s">
        <v>893</v>
      </c>
      <c r="D9" s="14">
        <v>7.6</v>
      </c>
      <c r="E9" s="14">
        <v>6.9</v>
      </c>
      <c r="F9" s="14">
        <f>SUM(D9:E9)</f>
        <v>14.5</v>
      </c>
      <c r="G9" s="12">
        <f t="shared" si="0"/>
        <v>7.6</v>
      </c>
      <c r="H9" s="12" t="b">
        <f t="shared" si="1"/>
        <v>0</v>
      </c>
      <c r="I9" s="12">
        <f t="shared" si="2"/>
        <v>6.9</v>
      </c>
      <c r="J9" s="12" t="b">
        <f t="shared" si="3"/>
        <v>0</v>
      </c>
      <c r="L9" s="121"/>
      <c r="M9" s="121"/>
      <c r="N9" s="122"/>
      <c r="O9" s="82"/>
      <c r="P9" s="82"/>
      <c r="Q9" s="82"/>
      <c r="R9" s="139" t="b">
        <f t="shared" si="4"/>
        <v>0</v>
      </c>
      <c r="S9" s="139" t="b">
        <f t="shared" si="5"/>
        <v>0</v>
      </c>
      <c r="T9" s="139" t="b">
        <f t="shared" si="6"/>
        <v>0</v>
      </c>
      <c r="U9" s="139" t="b">
        <f t="shared" si="7"/>
        <v>0</v>
      </c>
      <c r="V9" s="1"/>
      <c r="W9" s="121"/>
      <c r="X9" s="121"/>
      <c r="Y9" s="122"/>
      <c r="Z9" s="82"/>
      <c r="AA9" s="82"/>
      <c r="AB9" s="82"/>
      <c r="AC9" s="12" t="b">
        <f t="shared" si="8"/>
        <v>0</v>
      </c>
      <c r="AD9" s="12" t="b">
        <f t="shared" si="9"/>
        <v>0</v>
      </c>
      <c r="AE9" s="12" t="b">
        <f t="shared" si="10"/>
        <v>0</v>
      </c>
      <c r="AF9" s="12" t="b">
        <f t="shared" si="11"/>
        <v>0</v>
      </c>
    </row>
    <row r="10" spans="1:81" x14ac:dyDescent="0.25">
      <c r="A10" s="13" t="s">
        <v>9</v>
      </c>
      <c r="B10" s="219">
        <v>832</v>
      </c>
      <c r="C10" s="109" t="s">
        <v>890</v>
      </c>
      <c r="D10" s="14">
        <v>9</v>
      </c>
      <c r="E10" s="14">
        <v>7.6</v>
      </c>
      <c r="F10" s="14">
        <f t="shared" ref="F10:F13" si="12">SUM(D10:E10)</f>
        <v>16.600000000000001</v>
      </c>
      <c r="G10" s="12" t="b">
        <f t="shared" si="0"/>
        <v>0</v>
      </c>
      <c r="H10" s="12">
        <f t="shared" si="1"/>
        <v>9</v>
      </c>
      <c r="I10" s="12" t="b">
        <f t="shared" si="2"/>
        <v>0</v>
      </c>
      <c r="J10" s="12">
        <f t="shared" si="3"/>
        <v>7.6</v>
      </c>
      <c r="L10" s="121"/>
      <c r="M10" s="121"/>
      <c r="N10" s="122"/>
      <c r="O10" s="82"/>
      <c r="P10" s="82"/>
      <c r="Q10" s="82"/>
      <c r="R10" s="139" t="b">
        <f>IF(L11="M",O10)</f>
        <v>0</v>
      </c>
      <c r="S10" s="139" t="b">
        <f>IF(L11="F",O10)</f>
        <v>0</v>
      </c>
      <c r="T10" s="139" t="b">
        <f>IF(L11="M",P10)</f>
        <v>0</v>
      </c>
      <c r="U10" s="139" t="b">
        <f>IF(L11="F",P10)</f>
        <v>0</v>
      </c>
      <c r="V10" s="1"/>
      <c r="W10" s="121"/>
      <c r="X10" s="121"/>
      <c r="Y10" s="122"/>
      <c r="Z10" s="82"/>
      <c r="AA10" s="82"/>
      <c r="AB10" s="82"/>
      <c r="AC10" s="12" t="b">
        <f t="shared" si="8"/>
        <v>0</v>
      </c>
      <c r="AD10" s="12" t="b">
        <f t="shared" si="9"/>
        <v>0</v>
      </c>
      <c r="AE10" s="12" t="b">
        <f t="shared" si="10"/>
        <v>0</v>
      </c>
      <c r="AF10" s="12" t="b">
        <f t="shared" si="11"/>
        <v>0</v>
      </c>
    </row>
    <row r="11" spans="1:81" x14ac:dyDescent="0.25">
      <c r="A11" s="13" t="s">
        <v>9</v>
      </c>
      <c r="B11" s="219">
        <v>833</v>
      </c>
      <c r="C11" s="109" t="s">
        <v>891</v>
      </c>
      <c r="D11" s="15">
        <v>0</v>
      </c>
      <c r="E11" s="15">
        <v>6.9</v>
      </c>
      <c r="F11" s="14">
        <f t="shared" si="12"/>
        <v>6.9</v>
      </c>
      <c r="G11" s="16" t="b">
        <f t="shared" si="0"/>
        <v>0</v>
      </c>
      <c r="H11" s="16">
        <f t="shared" si="1"/>
        <v>0</v>
      </c>
      <c r="I11" s="16" t="b">
        <f t="shared" si="2"/>
        <v>0</v>
      </c>
      <c r="J11" s="16">
        <f t="shared" si="3"/>
        <v>6.9</v>
      </c>
      <c r="K11" s="9"/>
      <c r="L11" s="121"/>
      <c r="M11" s="121"/>
      <c r="N11" s="122"/>
      <c r="O11" s="75"/>
      <c r="P11" s="75"/>
      <c r="Q11" s="82"/>
      <c r="R11" s="24" t="b">
        <f>IF(L12="M",O11)</f>
        <v>0</v>
      </c>
      <c r="S11" s="24" t="b">
        <f>IF(L12="F",O11)</f>
        <v>0</v>
      </c>
      <c r="T11" s="24" t="b">
        <f>IF(L12="M",P11)</f>
        <v>0</v>
      </c>
      <c r="U11" s="24" t="b">
        <f>IF(L12="F",P11)</f>
        <v>0</v>
      </c>
      <c r="V11" s="127"/>
      <c r="W11" s="121"/>
      <c r="X11" s="121"/>
      <c r="Y11" s="122"/>
      <c r="Z11" s="75"/>
      <c r="AA11" s="75"/>
      <c r="AB11" s="82"/>
      <c r="AC11" s="16" t="b">
        <f t="shared" si="8"/>
        <v>0</v>
      </c>
      <c r="AD11" s="16" t="b">
        <f t="shared" si="9"/>
        <v>0</v>
      </c>
      <c r="AE11" s="16" t="b">
        <f t="shared" si="10"/>
        <v>0</v>
      </c>
      <c r="AF11" s="16" t="b">
        <f t="shared" si="11"/>
        <v>0</v>
      </c>
      <c r="AG11" s="9"/>
    </row>
    <row r="12" spans="1:81" x14ac:dyDescent="0.25">
      <c r="A12" s="13"/>
      <c r="B12" s="219">
        <v>834</v>
      </c>
      <c r="C12" s="113"/>
      <c r="D12" s="15">
        <v>0</v>
      </c>
      <c r="E12" s="15">
        <v>0</v>
      </c>
      <c r="F12" s="14">
        <f t="shared" si="12"/>
        <v>0</v>
      </c>
      <c r="G12" s="16" t="b">
        <f t="shared" si="0"/>
        <v>0</v>
      </c>
      <c r="H12" s="16" t="b">
        <f t="shared" si="1"/>
        <v>0</v>
      </c>
      <c r="I12" s="16" t="b">
        <f t="shared" si="2"/>
        <v>0</v>
      </c>
      <c r="J12" s="16" t="b">
        <f t="shared" si="3"/>
        <v>0</v>
      </c>
      <c r="K12" s="9"/>
      <c r="L12" s="121"/>
      <c r="M12" s="121"/>
      <c r="N12" s="122"/>
      <c r="O12" s="75"/>
      <c r="P12" s="75"/>
      <c r="Q12" s="82"/>
      <c r="R12" s="24" t="b">
        <f>IF(L13="M",O12)</f>
        <v>0</v>
      </c>
      <c r="S12" s="24" t="b">
        <f>IF(L13="F",O12)</f>
        <v>0</v>
      </c>
      <c r="T12" s="24" t="b">
        <f>IF(L13="M",P12)</f>
        <v>0</v>
      </c>
      <c r="U12" s="24" t="b">
        <f>IF(L13="F",P12)</f>
        <v>0</v>
      </c>
      <c r="V12" s="127"/>
      <c r="W12" s="121"/>
      <c r="X12" s="121"/>
      <c r="Y12" s="122"/>
      <c r="Z12" s="75"/>
      <c r="AA12" s="75"/>
      <c r="AB12" s="82"/>
      <c r="AC12" s="16" t="b">
        <f t="shared" si="8"/>
        <v>0</v>
      </c>
      <c r="AD12" s="16" t="b">
        <f t="shared" si="9"/>
        <v>0</v>
      </c>
      <c r="AE12" s="16" t="b">
        <f t="shared" si="10"/>
        <v>0</v>
      </c>
      <c r="AF12" s="16" t="b">
        <f t="shared" si="11"/>
        <v>0</v>
      </c>
      <c r="AG12" s="9"/>
    </row>
    <row r="13" spans="1:81" ht="16.5" thickBot="1" x14ac:dyDescent="0.3">
      <c r="A13" s="13"/>
      <c r="B13" s="219">
        <v>835</v>
      </c>
      <c r="C13" s="113"/>
      <c r="D13" s="15">
        <v>0</v>
      </c>
      <c r="E13" s="15">
        <v>0</v>
      </c>
      <c r="F13" s="14">
        <f t="shared" si="12"/>
        <v>0</v>
      </c>
      <c r="G13" s="16" t="b">
        <f t="shared" si="0"/>
        <v>0</v>
      </c>
      <c r="H13" s="16" t="b">
        <f t="shared" si="1"/>
        <v>0</v>
      </c>
      <c r="I13" s="16" t="b">
        <f t="shared" si="2"/>
        <v>0</v>
      </c>
      <c r="J13" s="16" t="b">
        <f t="shared" si="3"/>
        <v>0</v>
      </c>
      <c r="K13" s="9"/>
      <c r="L13" s="121"/>
      <c r="M13" s="121"/>
      <c r="N13" s="122"/>
      <c r="O13" s="75"/>
      <c r="P13" s="75"/>
      <c r="Q13" s="82"/>
      <c r="R13" s="24" t="b">
        <f>IF(L10="M",O13)</f>
        <v>0</v>
      </c>
      <c r="S13" s="24" t="b">
        <f>IF(L10="F",O13)</f>
        <v>0</v>
      </c>
      <c r="T13" s="24" t="b">
        <f>IF(L10="M",P13)</f>
        <v>0</v>
      </c>
      <c r="U13" s="24" t="b">
        <f>IF(L10="F",P13)</f>
        <v>0</v>
      </c>
      <c r="V13" s="127"/>
      <c r="W13" s="121"/>
      <c r="X13" s="121"/>
      <c r="Y13" s="122"/>
      <c r="Z13" s="75"/>
      <c r="AA13" s="75"/>
      <c r="AB13" s="82"/>
      <c r="AC13" s="16" t="b">
        <f t="shared" si="8"/>
        <v>0</v>
      </c>
      <c r="AD13" s="16" t="b">
        <f t="shared" si="9"/>
        <v>0</v>
      </c>
      <c r="AE13" s="16" t="b">
        <f t="shared" si="10"/>
        <v>0</v>
      </c>
      <c r="AF13" s="16" t="b">
        <f t="shared" si="11"/>
        <v>0</v>
      </c>
      <c r="AG13" s="9"/>
    </row>
    <row r="14" spans="1:81" ht="16.5" thickBot="1" x14ac:dyDescent="0.3">
      <c r="A14" s="9"/>
      <c r="B14" s="9"/>
      <c r="C14" s="19" t="s">
        <v>10</v>
      </c>
      <c r="D14" s="20">
        <f>G15+H15</f>
        <v>24.5</v>
      </c>
      <c r="E14" s="20">
        <f>I15+J15</f>
        <v>28.5</v>
      </c>
      <c r="F14" s="21">
        <f>SUM(D14:E14)</f>
        <v>53</v>
      </c>
      <c r="G14" s="9">
        <f>COUNTIF(A8:A13,"M")</f>
        <v>2</v>
      </c>
      <c r="H14" s="9">
        <f>COUNTIF(A8:A13,"F")</f>
        <v>2</v>
      </c>
      <c r="I14" s="9">
        <f>COUNTIF(A8:A13,"M")</f>
        <v>2</v>
      </c>
      <c r="J14" s="9">
        <f>COUNTIF(A8:A13,"F")</f>
        <v>2</v>
      </c>
      <c r="K14" s="9"/>
      <c r="L14" s="127"/>
      <c r="M14" s="127"/>
      <c r="N14" s="99"/>
      <c r="O14" s="71"/>
      <c r="P14" s="71"/>
      <c r="Q14" s="124"/>
      <c r="R14" s="127">
        <f>COUNTIF(L8:L10,"M")</f>
        <v>0</v>
      </c>
      <c r="S14" s="127">
        <f>COUNTIF(L8:L10,"F")</f>
        <v>0</v>
      </c>
      <c r="T14" s="127">
        <f>COUNTIF(L8:L10,"M")</f>
        <v>0</v>
      </c>
      <c r="U14" s="127">
        <f>COUNTIF(L8:L10,"F")</f>
        <v>0</v>
      </c>
      <c r="V14" s="127"/>
      <c r="W14" s="127"/>
      <c r="X14" s="127"/>
      <c r="Y14" s="99"/>
      <c r="Z14" s="71"/>
      <c r="AA14" s="71"/>
      <c r="AB14" s="124"/>
      <c r="AC14" s="9">
        <f>COUNTIF(W8:W13,"M")</f>
        <v>0</v>
      </c>
      <c r="AD14" s="9">
        <f>COUNTIF(W8:W13,"F")</f>
        <v>0</v>
      </c>
      <c r="AE14" s="9">
        <f>COUNTIF(W8:W13,"M")</f>
        <v>0</v>
      </c>
      <c r="AF14" s="9">
        <f>COUNTIF(W8:W13,"F")</f>
        <v>0</v>
      </c>
      <c r="AG14" s="9"/>
    </row>
    <row r="15" spans="1:81" x14ac:dyDescent="0.25">
      <c r="A15" s="9"/>
      <c r="B15" s="22"/>
      <c r="C15" s="9"/>
      <c r="D15" s="9"/>
      <c r="E15" s="19"/>
      <c r="F15" s="23"/>
      <c r="G15" s="24">
        <f>IF(G14=2,SUM(G8:G13),IF(G14=3,SUM(G8:G13)-SMALL(G8:G13,1),IF(G14=4,SUM(G8:G13)-SMALL(G8:G13,1)-SMALL(G8:G13,2))))</f>
        <v>15.5</v>
      </c>
      <c r="H15" s="24">
        <f>IF(H14=2,SUM(H8:H13),IF(H14=3,SUM(H8:H13)-SMALL(H8:H13,1),IF(H14=4,SUM(H8:H13)-SMALL(H8:H13,1)-SMALL(H8:H13,2))))</f>
        <v>9</v>
      </c>
      <c r="I15" s="24">
        <f>IF(I14=2,SUM(I8:I13),IF(I14=3,SUM(I8:I13)-SMALL(I8:I13,1),IF(I14=4,SUM(I8:I13)-SMALL(I8:I13,1)-SMALL(I8:I13,2))))</f>
        <v>14</v>
      </c>
      <c r="J15" s="24">
        <f>IF(J14=2,SUM(J8:J13),IF(J14=3,SUM(J8:J13)-SMALL(J8:J13,1),IF(J14=4,SUM(J8:J13)-SMALL(J8:J13,1)-SMALL(J8:J13,2))))</f>
        <v>14.5</v>
      </c>
      <c r="K15" s="9"/>
      <c r="L15" s="9"/>
      <c r="M15" s="22"/>
      <c r="N15" s="9"/>
      <c r="O15" s="9"/>
      <c r="P15" s="19"/>
      <c r="Q15" s="23"/>
      <c r="R15" s="24" t="b">
        <f>IF(R14=2,SUM(R8:R13),IF(R14=3,SUM(R8:R13)-SMALL(R8:R13,1),IF(R14=4,SUM(R8:R13)-SMALL(R8:R13,1)-SMALL(R8:R13,2))))</f>
        <v>0</v>
      </c>
      <c r="S15" s="24" t="b">
        <f>IF(S14=2,SUM(S8:S13),IF(S14=3,SUM(S8:S13)-SMALL(S8:S13,1),IF(S14=4,SUM(S8:S13)-SMALL(S8:S13,1)-SMALL(S8:S13,2))))</f>
        <v>0</v>
      </c>
      <c r="T15" s="24" t="b">
        <f>IF(T14=2,SUM(T8:T13),IF(T14=3,SUM(T8:T13)-SMALL(T8:T13,1),IF(T14=4,SUM(T8:T13)-SMALL(T8:T13,1)-SMALL(T8:T13,2))))</f>
        <v>0</v>
      </c>
      <c r="U15" s="24" t="b">
        <f>IF(U14=2,SUM(U8:U13),IF(U14=3,SUM(U8:U13)-SMALL(U8:U13,1),IF(U14=4,SUM(U8:U13)-SMALL(U8:U13,1)-SMALL(U8:U13,2))))</f>
        <v>0</v>
      </c>
      <c r="V15" s="9"/>
      <c r="W15" s="9"/>
      <c r="X15" s="22"/>
      <c r="Y15" s="9"/>
      <c r="Z15" s="9"/>
      <c r="AA15" s="19"/>
      <c r="AB15" s="23"/>
      <c r="AC15" s="24" t="b">
        <f>IF(AC14=2,SUM(AC8:AC13),IF(AC14=3,SUM(AC8:AC13)-SMALL(AC8:AC13,1),IF(AC14=4,SUM(AC8:AC13)-SMALL(AC8:AC13,1)-SMALL(AC8:AC13,2))))</f>
        <v>0</v>
      </c>
      <c r="AD15" s="24" t="b">
        <f>IF(AD14=2,SUM(AD8:AD13),IF(AD14=3,SUM(AD8:AD13)-SMALL(AD8:AD13,1),IF(AD14=4,SUM(AD8:AD13)-SMALL(AD8:AD13,1)-SMALL(AD8:AD13,2))))</f>
        <v>0</v>
      </c>
      <c r="AE15" s="24" t="b">
        <f>IF(AE14=2,SUM(AE8:AE13),IF(AE14=3,SUM(AE8:AE13)-SMALL(AE8:AE13,1),IF(AE14=4,SUM(AE8:AE13)-SMALL(AE8:AE13,1)-SMALL(AE8:AE13,2))))</f>
        <v>0</v>
      </c>
      <c r="AF15" s="24" t="b">
        <f>IF(AF14=2,SUM(AF8:AF13),IF(AF14=3,SUM(AF8:AF13)-SMALL(AF8:AF13,1),IF(AF14=4,SUM(AF8:AF13)-SMALL(AF8:AF13,1)-SMALL(AF8:AF13,2))))</f>
        <v>0</v>
      </c>
      <c r="AG15" s="9"/>
    </row>
    <row r="16" spans="1:81" x14ac:dyDescent="0.25">
      <c r="C16" s="78"/>
    </row>
  </sheetData>
  <mergeCells count="5">
    <mergeCell ref="L4:O4"/>
    <mergeCell ref="A6:F6"/>
    <mergeCell ref="W6:AB6"/>
    <mergeCell ref="A1:AB1"/>
    <mergeCell ref="A2:AB2"/>
  </mergeCells>
  <phoneticPr fontId="20" type="noConversion"/>
  <conditionalFormatting sqref="P7">
    <cfRule type="cellIs" dxfId="239" priority="1" operator="equal">
      <formula>3</formula>
    </cfRule>
    <cfRule type="cellIs" dxfId="238" priority="2" operator="equal">
      <formula>2</formula>
    </cfRule>
    <cfRule type="cellIs" dxfId="237" priority="3" operator="equal">
      <formula>1</formula>
    </cfRule>
  </conditionalFormatting>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38"/>
  <sheetViews>
    <sheetView zoomScale="90" zoomScaleNormal="90" zoomScalePageLayoutView="90" workbookViewId="0">
      <selection activeCell="E8" sqref="E8:E12"/>
    </sheetView>
  </sheetViews>
  <sheetFormatPr defaultColWidth="8.875" defaultRowHeight="15.75" x14ac:dyDescent="0.25"/>
  <cols>
    <col min="1" max="1" width="4.875" customWidth="1"/>
    <col min="2" max="2" width="17.5" bestFit="1" customWidth="1"/>
    <col min="3" max="4" width="7.5" bestFit="1" customWidth="1"/>
    <col min="5" max="5" width="7.375" bestFit="1" customWidth="1"/>
    <col min="6" max="6" width="0.5" customWidth="1"/>
    <col min="7" max="7" width="4.625" bestFit="1" customWidth="1"/>
    <col min="8" max="8" width="18.375" customWidth="1"/>
    <col min="9" max="10" width="7.5" bestFit="1" customWidth="1"/>
    <col min="11" max="11" width="7.375" bestFit="1" customWidth="1"/>
    <col min="12" max="12" width="0.5" customWidth="1"/>
    <col min="13" max="13" width="4.625" bestFit="1" customWidth="1"/>
    <col min="14" max="14" width="22.125" customWidth="1"/>
    <col min="15" max="15" width="9.125" customWidth="1"/>
    <col min="16" max="16" width="7.5" bestFit="1" customWidth="1"/>
    <col min="17" max="17" width="7.375" bestFit="1" customWidth="1"/>
    <col min="18" max="18" width="0.375" customWidth="1"/>
    <col min="19" max="19" width="0.5" customWidth="1"/>
    <col min="20" max="20" width="1.875" bestFit="1" customWidth="1"/>
    <col min="21" max="21" width="7.625" customWidth="1"/>
    <col min="22" max="22" width="18.375" customWidth="1"/>
    <col min="23" max="23" width="8.625" customWidth="1"/>
    <col min="24" max="24" width="5.375" customWidth="1"/>
    <col min="25" max="25" width="7.5" customWidth="1"/>
    <col min="26" max="26" width="6.125" style="58" customWidth="1"/>
    <col min="27" max="27" width="8.625" style="39" customWidth="1"/>
    <col min="28" max="28" width="6" style="6" customWidth="1"/>
  </cols>
  <sheetData>
    <row r="1" spans="1:69" s="106"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row>
    <row r="2" spans="1:69" s="106"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5"/>
      <c r="BI2" s="105"/>
    </row>
    <row r="3" spans="1:69" ht="28.5" customHeight="1" x14ac:dyDescent="0.25">
      <c r="E3" s="4"/>
      <c r="F3" s="4"/>
      <c r="G3" s="4"/>
      <c r="H3" s="4"/>
      <c r="I3" s="4"/>
      <c r="J3" s="1"/>
      <c r="K3" s="1"/>
      <c r="L3" s="1"/>
      <c r="M3" s="1"/>
      <c r="N3" s="1"/>
      <c r="O3" s="1"/>
      <c r="P3" s="1"/>
      <c r="Q3" s="1"/>
      <c r="R3" s="1"/>
      <c r="S3" s="1"/>
      <c r="T3" s="1"/>
      <c r="U3" s="1"/>
      <c r="V3" s="1"/>
      <c r="W3" s="1"/>
      <c r="X3" s="1"/>
      <c r="Y3" s="1"/>
      <c r="Z3" s="56"/>
      <c r="AA3" s="36"/>
      <c r="AB3" s="38"/>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21" x14ac:dyDescent="0.35">
      <c r="E4" s="1"/>
      <c r="F4" s="1"/>
      <c r="G4" s="286" t="s">
        <v>1117</v>
      </c>
      <c r="H4" s="287"/>
      <c r="I4" s="288"/>
      <c r="M4" s="1"/>
      <c r="N4" s="1"/>
      <c r="O4" s="1"/>
      <c r="P4" s="1"/>
      <c r="Q4" s="1"/>
      <c r="R4" s="1"/>
      <c r="S4" s="1"/>
      <c r="T4" s="1"/>
      <c r="U4" s="1"/>
      <c r="V4" s="1"/>
      <c r="W4" s="1"/>
      <c r="X4" s="1"/>
      <c r="Y4" s="1"/>
      <c r="Z4" s="56"/>
      <c r="AA4" s="36"/>
      <c r="AB4" s="38"/>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6" spans="1:69" s="9" customFormat="1" x14ac:dyDescent="0.25">
      <c r="A6" s="266" t="s">
        <v>1066</v>
      </c>
      <c r="B6" s="267"/>
      <c r="C6" s="267"/>
      <c r="D6" s="267"/>
      <c r="E6" s="268"/>
      <c r="G6" s="266" t="s">
        <v>221</v>
      </c>
      <c r="H6" s="267"/>
      <c r="I6" s="267"/>
      <c r="J6" s="267"/>
      <c r="K6" s="268"/>
      <c r="L6" s="135"/>
      <c r="M6" s="135"/>
      <c r="N6" s="47" t="s">
        <v>13</v>
      </c>
      <c r="O6" s="51" t="s">
        <v>5</v>
      </c>
      <c r="P6" s="52" t="s">
        <v>11</v>
      </c>
      <c r="Q6" s="135"/>
      <c r="R6" s="140"/>
      <c r="U6" s="42" t="s">
        <v>13</v>
      </c>
      <c r="V6" s="43" t="s">
        <v>2</v>
      </c>
      <c r="W6" s="44" t="s">
        <v>6</v>
      </c>
      <c r="X6" s="44" t="s">
        <v>15</v>
      </c>
      <c r="Y6" s="44" t="s">
        <v>7</v>
      </c>
      <c r="Z6" s="57" t="s">
        <v>16</v>
      </c>
      <c r="AA6" s="45" t="s">
        <v>5</v>
      </c>
      <c r="AB6" s="46" t="s">
        <v>17</v>
      </c>
    </row>
    <row r="7" spans="1:69" x14ac:dyDescent="0.25">
      <c r="A7" s="10" t="s">
        <v>1</v>
      </c>
      <c r="B7" s="10" t="s">
        <v>2</v>
      </c>
      <c r="C7" s="10" t="s">
        <v>3</v>
      </c>
      <c r="D7" s="10" t="s">
        <v>4</v>
      </c>
      <c r="E7" s="10" t="s">
        <v>5</v>
      </c>
      <c r="G7" s="10" t="s">
        <v>1</v>
      </c>
      <c r="H7" s="10" t="s">
        <v>2</v>
      </c>
      <c r="I7" s="10" t="s">
        <v>3</v>
      </c>
      <c r="J7" s="10" t="s">
        <v>4</v>
      </c>
      <c r="K7" s="10" t="s">
        <v>5</v>
      </c>
      <c r="M7" s="133"/>
      <c r="N7" s="53" t="s">
        <v>1066</v>
      </c>
      <c r="O7" s="55">
        <v>68.8</v>
      </c>
      <c r="P7" s="48">
        <f>SUMPRODUCT((O$7:O$8&gt;O7)/COUNTIF(O$7:O$8,O$7:O$8&amp;""))+1</f>
        <v>1</v>
      </c>
      <c r="Q7" s="133"/>
      <c r="U7" s="41" t="s">
        <v>838</v>
      </c>
      <c r="V7" s="109" t="s">
        <v>429</v>
      </c>
      <c r="W7" s="14">
        <f t="shared" ref="W7:W11" si="0">C8</f>
        <v>9.5</v>
      </c>
      <c r="X7" s="48">
        <f t="shared" ref="X7:X17" si="1">SUMPRODUCT((W$7:W$17&gt;W7)/COUNTIF(W$7:W$17,W$7:W$17&amp;""))+1</f>
        <v>2</v>
      </c>
      <c r="Y7" s="14">
        <f>D8</f>
        <v>8.1999999999999993</v>
      </c>
      <c r="Z7" s="48">
        <f t="shared" ref="Z7:AB17" si="2">SUMPRODUCT((Y$7:Y$17&gt;Y7)/COUNTIF(Y$7:Y$17,Y$7:Y$17&amp;""))+1</f>
        <v>1</v>
      </c>
      <c r="AA7" s="37">
        <f>SUM(Table35121314243911162234[[#This Row],[Floor]],Table35121314243911162234[[#This Row],[Vault]])</f>
        <v>17.7</v>
      </c>
      <c r="AB7" s="48">
        <f t="shared" si="2"/>
        <v>2</v>
      </c>
    </row>
    <row r="8" spans="1:69" x14ac:dyDescent="0.25">
      <c r="A8" s="219">
        <v>840</v>
      </c>
      <c r="B8" s="109" t="s">
        <v>429</v>
      </c>
      <c r="C8" s="14">
        <v>9.5</v>
      </c>
      <c r="D8" s="14">
        <v>8.1999999999999993</v>
      </c>
      <c r="E8" s="14">
        <f t="shared" ref="E8:E13" si="3">SUM(C8,D8)</f>
        <v>17.7</v>
      </c>
      <c r="G8" s="219">
        <v>846</v>
      </c>
      <c r="H8" s="50" t="s">
        <v>1010</v>
      </c>
      <c r="I8" s="14">
        <v>7.1</v>
      </c>
      <c r="J8" s="14">
        <v>7.3</v>
      </c>
      <c r="K8" s="14">
        <f t="shared" ref="K8:K13" si="4">SUM(I8,J8)</f>
        <v>14.399999999999999</v>
      </c>
      <c r="N8" s="53" t="s">
        <v>14</v>
      </c>
      <c r="O8" s="55">
        <f t="shared" ref="O8" si="5">K14</f>
        <v>62.199999999999996</v>
      </c>
      <c r="P8" s="48">
        <f>SUMPRODUCT((O$7:O$8&gt;O8)/COUNTIF(O$7:O$8,O$7:O$8&amp;""))+1</f>
        <v>2</v>
      </c>
      <c r="Q8" s="82"/>
      <c r="U8" s="41" t="s">
        <v>838</v>
      </c>
      <c r="V8" s="109" t="s">
        <v>882</v>
      </c>
      <c r="W8" s="14">
        <f t="shared" si="0"/>
        <v>8.8000000000000007</v>
      </c>
      <c r="X8" s="48">
        <f t="shared" si="1"/>
        <v>3</v>
      </c>
      <c r="Y8" s="14">
        <f>D9</f>
        <v>7.6</v>
      </c>
      <c r="Z8" s="48">
        <f t="shared" si="2"/>
        <v>3</v>
      </c>
      <c r="AA8" s="37">
        <f>SUM(Table35121314243911162234[[#This Row],[Floor]],Table35121314243911162234[[#This Row],[Vault]])</f>
        <v>16.399999999999999</v>
      </c>
      <c r="AB8" s="48">
        <f t="shared" si="2"/>
        <v>3</v>
      </c>
    </row>
    <row r="9" spans="1:69" x14ac:dyDescent="0.25">
      <c r="A9" s="219">
        <v>841</v>
      </c>
      <c r="B9" s="109" t="s">
        <v>882</v>
      </c>
      <c r="C9" s="14">
        <v>8.8000000000000007</v>
      </c>
      <c r="D9" s="14">
        <v>7.6</v>
      </c>
      <c r="E9" s="14">
        <f t="shared" si="3"/>
        <v>16.399999999999999</v>
      </c>
      <c r="G9" s="219">
        <v>847</v>
      </c>
      <c r="H9" s="206" t="s">
        <v>1011</v>
      </c>
      <c r="I9" s="14">
        <v>7.9</v>
      </c>
      <c r="J9" s="14">
        <v>7.1</v>
      </c>
      <c r="K9" s="14">
        <f t="shared" si="4"/>
        <v>15</v>
      </c>
      <c r="N9" s="132"/>
      <c r="O9" s="82"/>
      <c r="P9" s="82"/>
      <c r="Q9" s="82"/>
      <c r="U9" s="41" t="s">
        <v>838</v>
      </c>
      <c r="V9" s="109" t="s">
        <v>883</v>
      </c>
      <c r="W9" s="14">
        <f t="shared" si="0"/>
        <v>8.5</v>
      </c>
      <c r="X9" s="48">
        <f t="shared" si="1"/>
        <v>5</v>
      </c>
      <c r="Y9" s="14">
        <f>D10</f>
        <v>7.9</v>
      </c>
      <c r="Z9" s="48">
        <f t="shared" si="2"/>
        <v>2</v>
      </c>
      <c r="AA9" s="37">
        <f>SUM(Table35121314243911162234[[#This Row],[Floor]],Table35121314243911162234[[#This Row],[Vault]])</f>
        <v>16.399999999999999</v>
      </c>
      <c r="AB9" s="48">
        <f t="shared" si="2"/>
        <v>3</v>
      </c>
    </row>
    <row r="10" spans="1:69" x14ac:dyDescent="0.25">
      <c r="A10" s="219">
        <v>842</v>
      </c>
      <c r="B10" s="109" t="s">
        <v>883</v>
      </c>
      <c r="C10" s="14">
        <v>8.5</v>
      </c>
      <c r="D10" s="14">
        <v>7.9</v>
      </c>
      <c r="E10" s="14">
        <f t="shared" si="3"/>
        <v>16.399999999999999</v>
      </c>
      <c r="G10" s="219">
        <v>848</v>
      </c>
      <c r="H10" s="50" t="s">
        <v>1012</v>
      </c>
      <c r="I10" s="14">
        <v>8.1999999999999993</v>
      </c>
      <c r="J10" s="14">
        <v>7.4</v>
      </c>
      <c r="K10" s="14">
        <f t="shared" si="4"/>
        <v>15.6</v>
      </c>
      <c r="N10" s="132"/>
      <c r="O10" s="82"/>
      <c r="P10" s="82"/>
      <c r="Q10" s="82"/>
      <c r="U10" s="41" t="s">
        <v>838</v>
      </c>
      <c r="V10" s="109" t="s">
        <v>427</v>
      </c>
      <c r="W10" s="14">
        <f t="shared" si="0"/>
        <v>10</v>
      </c>
      <c r="X10" s="48">
        <f t="shared" si="1"/>
        <v>1</v>
      </c>
      <c r="Y10" s="14">
        <f>D11</f>
        <v>8.1999999999999993</v>
      </c>
      <c r="Z10" s="48">
        <f t="shared" si="2"/>
        <v>1</v>
      </c>
      <c r="AA10" s="37">
        <f>SUM(Table35121314243911162234[[#This Row],[Floor]],Table35121314243911162234[[#This Row],[Vault]])</f>
        <v>18.2</v>
      </c>
      <c r="AB10" s="48">
        <f t="shared" si="2"/>
        <v>1</v>
      </c>
    </row>
    <row r="11" spans="1:69" x14ac:dyDescent="0.25">
      <c r="A11" s="219">
        <v>843</v>
      </c>
      <c r="B11" s="109" t="s">
        <v>427</v>
      </c>
      <c r="C11" s="14">
        <v>10</v>
      </c>
      <c r="D11" s="14">
        <v>8.1999999999999993</v>
      </c>
      <c r="E11" s="14">
        <f t="shared" si="3"/>
        <v>18.2</v>
      </c>
      <c r="G11" s="219">
        <v>849</v>
      </c>
      <c r="H11" s="50" t="s">
        <v>1013</v>
      </c>
      <c r="I11" s="14">
        <v>8</v>
      </c>
      <c r="J11" s="14">
        <v>7.6</v>
      </c>
      <c r="K11" s="14">
        <f t="shared" si="4"/>
        <v>15.6</v>
      </c>
      <c r="N11" s="132"/>
      <c r="O11" s="82"/>
      <c r="P11" s="82"/>
      <c r="Q11" s="82"/>
      <c r="U11" s="41" t="s">
        <v>838</v>
      </c>
      <c r="V11" s="109" t="s">
        <v>428</v>
      </c>
      <c r="W11" s="14">
        <f t="shared" si="0"/>
        <v>8.6</v>
      </c>
      <c r="X11" s="48">
        <f t="shared" si="1"/>
        <v>4</v>
      </c>
      <c r="Y11" s="14">
        <f>D12</f>
        <v>7.2</v>
      </c>
      <c r="Z11" s="48">
        <f t="shared" si="2"/>
        <v>6</v>
      </c>
      <c r="AA11" s="37">
        <f>SUM(Table35121314243911162234[[#This Row],[Floor]],Table35121314243911162234[[#This Row],[Vault]])</f>
        <v>15.8</v>
      </c>
      <c r="AB11" s="48">
        <f t="shared" si="2"/>
        <v>4</v>
      </c>
    </row>
    <row r="12" spans="1:69" x14ac:dyDescent="0.25">
      <c r="A12" s="219">
        <v>844</v>
      </c>
      <c r="B12" s="109" t="s">
        <v>428</v>
      </c>
      <c r="C12" s="14">
        <v>8.6</v>
      </c>
      <c r="D12" s="14">
        <v>7.2</v>
      </c>
      <c r="E12" s="14">
        <f t="shared" si="3"/>
        <v>15.8</v>
      </c>
      <c r="G12" s="219">
        <v>850</v>
      </c>
      <c r="H12" s="116" t="s">
        <v>1095</v>
      </c>
      <c r="I12" s="14">
        <v>8</v>
      </c>
      <c r="J12" s="14">
        <v>7.8</v>
      </c>
      <c r="K12" s="14">
        <f t="shared" si="4"/>
        <v>15.8</v>
      </c>
      <c r="N12" s="132"/>
      <c r="O12" s="82"/>
      <c r="P12" s="82"/>
      <c r="Q12" s="82"/>
      <c r="U12" s="41" t="s">
        <v>593</v>
      </c>
      <c r="V12" s="50" t="s">
        <v>1010</v>
      </c>
      <c r="W12" s="14">
        <f>I8</f>
        <v>7.1</v>
      </c>
      <c r="X12" s="48">
        <f t="shared" si="1"/>
        <v>10</v>
      </c>
      <c r="Y12" s="14">
        <f>J8</f>
        <v>7.3</v>
      </c>
      <c r="Z12" s="48">
        <f t="shared" si="2"/>
        <v>5</v>
      </c>
      <c r="AA12" s="37">
        <f>SUM(Table35121314243911162234[[#This Row],[Floor]],Table35121314243911162234[[#This Row],[Vault]])</f>
        <v>14.399999999999999</v>
      </c>
      <c r="AB12" s="48">
        <f t="shared" si="2"/>
        <v>8</v>
      </c>
    </row>
    <row r="13" spans="1:69" ht="16.5" thickBot="1" x14ac:dyDescent="0.3">
      <c r="A13" s="219">
        <v>845</v>
      </c>
      <c r="B13" s="113"/>
      <c r="C13" s="14">
        <v>0</v>
      </c>
      <c r="D13" s="14">
        <v>0</v>
      </c>
      <c r="E13" s="18">
        <f t="shared" si="3"/>
        <v>0</v>
      </c>
      <c r="F13" s="9"/>
      <c r="G13" s="219">
        <v>851</v>
      </c>
      <c r="H13" s="113"/>
      <c r="I13" s="14">
        <v>0</v>
      </c>
      <c r="J13" s="14">
        <v>0</v>
      </c>
      <c r="K13" s="18">
        <f t="shared" si="4"/>
        <v>0</v>
      </c>
      <c r="L13" s="9"/>
      <c r="N13" s="123"/>
      <c r="O13" s="71"/>
      <c r="P13" s="71"/>
      <c r="Q13" s="75"/>
      <c r="U13" s="41" t="s">
        <v>593</v>
      </c>
      <c r="V13" s="206" t="s">
        <v>1011</v>
      </c>
      <c r="W13" s="14">
        <f t="shared" ref="W13:W15" si="6">I9</f>
        <v>7.9</v>
      </c>
      <c r="X13" s="48">
        <f t="shared" si="1"/>
        <v>8</v>
      </c>
      <c r="Y13" s="14">
        <f>J9</f>
        <v>7.1</v>
      </c>
      <c r="Z13" s="48">
        <f t="shared" si="2"/>
        <v>7</v>
      </c>
      <c r="AA13" s="37">
        <f>SUM(Table35121314243911162234[[#This Row],[Floor]],Table35121314243911162234[[#This Row],[Vault]])</f>
        <v>15</v>
      </c>
      <c r="AB13" s="48">
        <f t="shared" si="2"/>
        <v>6</v>
      </c>
    </row>
    <row r="14" spans="1:69" ht="16.5" thickBot="1" x14ac:dyDescent="0.3">
      <c r="B14" s="33" t="s">
        <v>10</v>
      </c>
      <c r="C14" s="20">
        <f>SUM(C8:C13)-SMALL(C8:C13,1)-SMALL(C8:C13,2)</f>
        <v>36.9</v>
      </c>
      <c r="D14" s="20">
        <f>SUM(D8:D13)-SMALL(D8:D13,1)-SMALL(D8:D13,2)</f>
        <v>31.900000000000002</v>
      </c>
      <c r="E14" s="21">
        <f>SUM(C14:D14)</f>
        <v>68.8</v>
      </c>
      <c r="F14" s="9"/>
      <c r="H14" s="33" t="s">
        <v>10</v>
      </c>
      <c r="I14" s="20">
        <f>SUM(I8:I13)-SMALL(I8:I13,1)-SMALL(I8:I13,2)</f>
        <v>32.1</v>
      </c>
      <c r="J14" s="20">
        <f>SUM(J8:J13)-SMALL(J8:J13,1)-SMALL(J8:J13,2)</f>
        <v>30.099999999999994</v>
      </c>
      <c r="K14" s="21">
        <f>SUM(I14:J14)</f>
        <v>62.199999999999996</v>
      </c>
      <c r="L14" s="9"/>
      <c r="N14" s="142"/>
      <c r="O14" s="1"/>
      <c r="P14" s="123"/>
      <c r="Q14" s="124"/>
      <c r="U14" s="41" t="s">
        <v>593</v>
      </c>
      <c r="V14" s="50" t="s">
        <v>1012</v>
      </c>
      <c r="W14" s="14">
        <f t="shared" si="6"/>
        <v>8.1999999999999993</v>
      </c>
      <c r="X14" s="48">
        <f t="shared" si="1"/>
        <v>6</v>
      </c>
      <c r="Y14" s="14">
        <f>J10</f>
        <v>7.4</v>
      </c>
      <c r="Z14" s="48">
        <f t="shared" si="2"/>
        <v>4</v>
      </c>
      <c r="AA14" s="37">
        <f>SUM(Table35121314243911162234[[#This Row],[Floor]],Table35121314243911162234[[#This Row],[Vault]])</f>
        <v>15.6</v>
      </c>
      <c r="AB14" s="48">
        <f t="shared" si="2"/>
        <v>5</v>
      </c>
    </row>
    <row r="15" spans="1:69" x14ac:dyDescent="0.25">
      <c r="B15" s="110" t="s">
        <v>107</v>
      </c>
      <c r="D15" s="33"/>
      <c r="E15" s="34"/>
      <c r="H15" s="110" t="s">
        <v>107</v>
      </c>
      <c r="J15" s="33"/>
      <c r="K15" s="34"/>
      <c r="Q15" s="137"/>
      <c r="U15" s="41" t="s">
        <v>593</v>
      </c>
      <c r="V15" s="50" t="s">
        <v>1013</v>
      </c>
      <c r="W15" s="14">
        <f t="shared" si="6"/>
        <v>8</v>
      </c>
      <c r="X15" s="48">
        <f t="shared" si="1"/>
        <v>7</v>
      </c>
      <c r="Y15" s="14">
        <f>J11</f>
        <v>7.6</v>
      </c>
      <c r="Z15" s="48">
        <f t="shared" si="2"/>
        <v>3</v>
      </c>
      <c r="AA15" s="37">
        <f>SUM(Table35121314243911162234[[#This Row],[Floor]],Table35121314243911162234[[#This Row],[Vault]])</f>
        <v>15.6</v>
      </c>
      <c r="AB15" s="48">
        <f t="shared" si="2"/>
        <v>5</v>
      </c>
    </row>
    <row r="16" spans="1:69" x14ac:dyDescent="0.25">
      <c r="H16" s="110"/>
      <c r="U16" s="240" t="s">
        <v>388</v>
      </c>
      <c r="V16" s="241" t="s">
        <v>892</v>
      </c>
      <c r="W16" s="242">
        <f>'[2]ADV 9&amp;U MX'!D8</f>
        <v>7.9</v>
      </c>
      <c r="X16" s="253">
        <f t="shared" si="1"/>
        <v>8</v>
      </c>
      <c r="Y16" s="242">
        <f>'[2]ADV 9&amp;U MX'!E8</f>
        <v>7.1</v>
      </c>
      <c r="Z16" s="253">
        <f t="shared" si="2"/>
        <v>7</v>
      </c>
      <c r="AA16" s="243">
        <f>SUM(Table35121314243911162234[[#This Row],[Floor]],Table35121314243911162234[[#This Row],[Vault]])</f>
        <v>15</v>
      </c>
      <c r="AB16" s="253">
        <f t="shared" si="2"/>
        <v>6</v>
      </c>
    </row>
    <row r="17" spans="1:28" x14ac:dyDescent="0.25">
      <c r="A17" s="269"/>
      <c r="B17" s="269"/>
      <c r="C17" s="269"/>
      <c r="D17" s="269"/>
      <c r="E17" s="269"/>
      <c r="F17" s="127"/>
      <c r="G17" s="269"/>
      <c r="H17" s="269"/>
      <c r="I17" s="269"/>
      <c r="J17" s="269"/>
      <c r="K17" s="269"/>
      <c r="L17" s="127"/>
      <c r="M17" s="269"/>
      <c r="Q17" s="269"/>
      <c r="R17" s="168"/>
      <c r="U17" s="240" t="s">
        <v>388</v>
      </c>
      <c r="V17" s="244" t="s">
        <v>893</v>
      </c>
      <c r="W17" s="242">
        <f>'[2]ADV 9&amp;U MX'!D9</f>
        <v>7.6</v>
      </c>
      <c r="X17" s="253">
        <f t="shared" si="1"/>
        <v>9</v>
      </c>
      <c r="Y17" s="242">
        <f>'[2]ADV 9&amp;U MX'!E9</f>
        <v>6.9</v>
      </c>
      <c r="Z17" s="253">
        <f t="shared" si="2"/>
        <v>8</v>
      </c>
      <c r="AA17" s="243">
        <f>SUM(Table35121314243911162234[[#This Row],[Floor]],Table35121314243911162234[[#This Row],[Vault]])</f>
        <v>14.5</v>
      </c>
      <c r="AB17" s="253">
        <f t="shared" si="2"/>
        <v>7</v>
      </c>
    </row>
    <row r="18" spans="1:28" x14ac:dyDescent="0.25">
      <c r="A18" s="133"/>
      <c r="B18" s="133"/>
      <c r="C18" s="133"/>
      <c r="D18" s="133"/>
      <c r="E18" s="133"/>
      <c r="F18" s="1"/>
      <c r="G18" s="133"/>
      <c r="H18" s="133"/>
      <c r="I18" s="133"/>
      <c r="J18" s="133"/>
      <c r="K18" s="133"/>
      <c r="L18" s="1"/>
      <c r="M18" s="133"/>
      <c r="Q18" s="133"/>
      <c r="Z18"/>
      <c r="AA18"/>
      <c r="AB18"/>
    </row>
    <row r="19" spans="1:28" x14ac:dyDescent="0.25">
      <c r="A19" s="121"/>
      <c r="B19" s="122"/>
      <c r="C19" s="82"/>
      <c r="D19" s="82"/>
      <c r="E19" s="82"/>
      <c r="F19" s="1"/>
      <c r="G19" s="121"/>
      <c r="H19" s="122"/>
      <c r="I19" s="82"/>
      <c r="J19" s="82"/>
      <c r="K19" s="82"/>
      <c r="L19" s="1"/>
      <c r="M19" s="121"/>
      <c r="Q19" s="82"/>
      <c r="Z19"/>
      <c r="AA19"/>
      <c r="AB19"/>
    </row>
    <row r="20" spans="1:28" x14ac:dyDescent="0.25">
      <c r="A20" s="121"/>
      <c r="B20" s="122"/>
      <c r="C20" s="82"/>
      <c r="D20" s="82"/>
      <c r="E20" s="82"/>
      <c r="F20" s="1"/>
      <c r="G20" s="121"/>
      <c r="H20" s="122"/>
      <c r="I20" s="82"/>
      <c r="J20" s="82"/>
      <c r="K20" s="82"/>
      <c r="L20" s="1"/>
      <c r="M20" s="121"/>
      <c r="N20" s="122"/>
      <c r="O20" s="82"/>
      <c r="P20" s="82"/>
      <c r="Q20" s="82"/>
      <c r="Z20"/>
      <c r="AA20"/>
      <c r="AB20"/>
    </row>
    <row r="21" spans="1:28" x14ac:dyDescent="0.25">
      <c r="A21" s="121"/>
      <c r="B21" s="122"/>
      <c r="C21" s="82"/>
      <c r="D21" s="82"/>
      <c r="E21" s="82"/>
      <c r="F21" s="1"/>
      <c r="G21" s="121"/>
      <c r="H21" s="122"/>
      <c r="I21" s="82"/>
      <c r="J21" s="82"/>
      <c r="K21" s="82"/>
      <c r="L21" s="1"/>
      <c r="M21" s="121"/>
      <c r="N21" s="122"/>
      <c r="O21" s="82"/>
      <c r="P21" s="82"/>
      <c r="Q21" s="82"/>
      <c r="Z21"/>
      <c r="AA21"/>
      <c r="AB21"/>
    </row>
    <row r="22" spans="1:28" x14ac:dyDescent="0.25">
      <c r="A22" s="121"/>
      <c r="B22" s="122"/>
      <c r="C22" s="82"/>
      <c r="D22" s="82"/>
      <c r="E22" s="82"/>
      <c r="F22" s="1"/>
      <c r="G22" s="121"/>
      <c r="H22" s="122"/>
      <c r="I22" s="82"/>
      <c r="J22" s="82"/>
      <c r="K22" s="82"/>
      <c r="L22" s="1"/>
      <c r="M22" s="121"/>
      <c r="N22" s="122"/>
      <c r="O22" s="82"/>
      <c r="P22" s="82"/>
      <c r="Q22" s="82"/>
      <c r="Z22"/>
      <c r="AA22"/>
      <c r="AB22"/>
    </row>
    <row r="23" spans="1:28" x14ac:dyDescent="0.25">
      <c r="A23" s="121"/>
      <c r="B23" s="122"/>
      <c r="C23" s="82"/>
      <c r="D23" s="82"/>
      <c r="E23" s="82"/>
      <c r="F23" s="1"/>
      <c r="G23" s="121"/>
      <c r="H23" s="122"/>
      <c r="I23" s="82"/>
      <c r="J23" s="82"/>
      <c r="K23" s="82"/>
      <c r="L23" s="1"/>
      <c r="M23" s="121"/>
      <c r="N23" s="122"/>
      <c r="O23" s="82"/>
      <c r="P23" s="82"/>
      <c r="Q23" s="82"/>
      <c r="Z23"/>
      <c r="AA23"/>
      <c r="AB23"/>
    </row>
    <row r="24" spans="1:28" x14ac:dyDescent="0.25">
      <c r="A24" s="121"/>
      <c r="B24" s="122"/>
      <c r="C24" s="82"/>
      <c r="D24" s="82"/>
      <c r="E24" s="75"/>
      <c r="F24" s="1"/>
      <c r="G24" s="121"/>
      <c r="H24" s="122"/>
      <c r="I24" s="82"/>
      <c r="J24" s="82"/>
      <c r="K24" s="75"/>
      <c r="L24" s="1"/>
      <c r="M24" s="121"/>
      <c r="N24" s="123"/>
      <c r="O24" s="71"/>
      <c r="P24" s="71"/>
      <c r="Q24" s="75"/>
      <c r="Z24"/>
      <c r="AA24"/>
      <c r="AB24"/>
    </row>
    <row r="25" spans="1:28" x14ac:dyDescent="0.25">
      <c r="A25" s="1"/>
      <c r="B25" s="123"/>
      <c r="C25" s="71"/>
      <c r="D25" s="71"/>
      <c r="E25" s="124"/>
      <c r="F25" s="1"/>
      <c r="G25" s="1"/>
      <c r="H25" s="123"/>
      <c r="I25" s="71"/>
      <c r="J25" s="71"/>
      <c r="K25" s="124"/>
      <c r="L25" s="1"/>
      <c r="M25" s="1"/>
      <c r="Q25" s="124"/>
    </row>
    <row r="26" spans="1:28" x14ac:dyDescent="0.25">
      <c r="B26" s="32"/>
      <c r="D26" s="33"/>
      <c r="E26" s="34"/>
      <c r="H26" s="32"/>
      <c r="J26" s="33"/>
      <c r="K26" s="34"/>
    </row>
    <row r="31" spans="1:28" x14ac:dyDescent="0.25">
      <c r="N31" s="53"/>
      <c r="O31" s="55"/>
      <c r="P31" s="48"/>
    </row>
    <row r="32" spans="1:28" x14ac:dyDescent="0.25">
      <c r="N32" s="53"/>
      <c r="O32" s="55"/>
      <c r="P32" s="48"/>
    </row>
    <row r="33" spans="2:20" customFormat="1" x14ac:dyDescent="0.25">
      <c r="N33" s="53"/>
      <c r="O33" s="54"/>
      <c r="P33" s="48"/>
    </row>
    <row r="34" spans="2:20" customFormat="1" x14ac:dyDescent="0.25">
      <c r="N34" s="53"/>
      <c r="O34" s="54"/>
      <c r="P34" s="48"/>
      <c r="Q34" s="49"/>
      <c r="R34" s="49"/>
      <c r="S34" s="49"/>
      <c r="T34" s="49"/>
    </row>
    <row r="35" spans="2:20" customFormat="1" x14ac:dyDescent="0.25">
      <c r="N35" s="53"/>
      <c r="O35" s="54"/>
      <c r="P35" s="48"/>
      <c r="Q35" s="49"/>
      <c r="R35" s="49"/>
      <c r="S35" s="49"/>
      <c r="T35" s="49"/>
    </row>
    <row r="36" spans="2:20" customFormat="1" x14ac:dyDescent="0.25">
      <c r="N36" s="53"/>
      <c r="O36" s="54"/>
      <c r="P36" s="48"/>
      <c r="Q36" s="49"/>
      <c r="R36" s="49"/>
      <c r="S36" s="49"/>
      <c r="T36" s="49"/>
    </row>
    <row r="37" spans="2:20" customFormat="1" x14ac:dyDescent="0.25">
      <c r="B37" s="32"/>
      <c r="D37" s="33"/>
      <c r="E37" s="34"/>
      <c r="Q37" s="49"/>
      <c r="R37" s="49"/>
      <c r="S37" s="49"/>
      <c r="T37" s="49"/>
    </row>
    <row r="38" spans="2:20" customFormat="1" x14ac:dyDescent="0.25">
      <c r="Q38" s="49"/>
      <c r="R38" s="49"/>
      <c r="S38" s="49"/>
      <c r="T38" s="49"/>
    </row>
  </sheetData>
  <mergeCells count="3">
    <mergeCell ref="A1:AB1"/>
    <mergeCell ref="A2:AB2"/>
    <mergeCell ref="G4:I4"/>
  </mergeCells>
  <phoneticPr fontId="20" type="noConversion"/>
  <conditionalFormatting sqref="P7:P8">
    <cfRule type="cellIs" dxfId="233" priority="10" operator="equal">
      <formula>3</formula>
    </cfRule>
    <cfRule type="cellIs" dxfId="232" priority="11" operator="equal">
      <formula>2</formula>
    </cfRule>
    <cfRule type="cellIs" dxfId="231" priority="12" operator="equal">
      <formula>1</formula>
    </cfRule>
  </conditionalFormatting>
  <conditionalFormatting sqref="X7:X17">
    <cfRule type="cellIs" dxfId="230" priority="1" operator="equal">
      <formula>3</formula>
    </cfRule>
    <cfRule type="cellIs" dxfId="229" priority="2" operator="equal">
      <formula>2</formula>
    </cfRule>
    <cfRule type="cellIs" dxfId="228" priority="3" operator="equal">
      <formula>1</formula>
    </cfRule>
  </conditionalFormatting>
  <conditionalFormatting sqref="Z7:Z17">
    <cfRule type="cellIs" dxfId="227" priority="4" operator="equal">
      <formula>3</formula>
    </cfRule>
    <cfRule type="cellIs" dxfId="226" priority="5" operator="equal">
      <formula>2</formula>
    </cfRule>
    <cfRule type="cellIs" dxfId="225" priority="6" operator="equal">
      <formula>1</formula>
    </cfRule>
  </conditionalFormatting>
  <conditionalFormatting sqref="AB7:AB17">
    <cfRule type="cellIs" dxfId="224" priority="7" operator="equal">
      <formula>3</formula>
    </cfRule>
    <cfRule type="cellIs" dxfId="223" priority="8" operator="equal">
      <formula>2</formula>
    </cfRule>
    <cfRule type="cellIs" dxfId="222" priority="9"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I81"/>
  <sheetViews>
    <sheetView zoomScale="90" zoomScaleNormal="90" zoomScalePageLayoutView="90" workbookViewId="0">
      <selection activeCell="K13" sqref="K13"/>
    </sheetView>
  </sheetViews>
  <sheetFormatPr defaultColWidth="8.875" defaultRowHeight="15.75" x14ac:dyDescent="0.25"/>
  <cols>
    <col min="1" max="1" width="4.875" customWidth="1"/>
    <col min="2" max="2" width="19.125" bestFit="1" customWidth="1"/>
    <col min="3" max="4" width="7.5" bestFit="1" customWidth="1"/>
    <col min="5" max="5" width="7.375" bestFit="1" customWidth="1"/>
    <col min="6" max="6" width="0.5" customWidth="1"/>
    <col min="7" max="7" width="4.625" bestFit="1" customWidth="1"/>
    <col min="8" max="8" width="22" customWidth="1"/>
    <col min="9" max="10" width="7.5" bestFit="1" customWidth="1"/>
    <col min="11" max="11" width="7.375" bestFit="1" customWidth="1"/>
    <col min="12" max="12" width="0.5" customWidth="1"/>
    <col min="13" max="13" width="4.625" bestFit="1" customWidth="1"/>
    <col min="14" max="14" width="22" customWidth="1"/>
    <col min="15" max="15" width="8.625" customWidth="1"/>
    <col min="16" max="16" width="9.625" customWidth="1"/>
    <col min="17" max="17" width="7.375" bestFit="1" customWidth="1"/>
    <col min="18" max="18" width="0.375" customWidth="1"/>
    <col min="19" max="19" width="0.5" customWidth="1"/>
    <col min="20" max="20" width="1.875" bestFit="1" customWidth="1"/>
    <col min="21" max="21" width="7.125" customWidth="1"/>
    <col min="22" max="22" width="20.875" bestFit="1" customWidth="1"/>
    <col min="23" max="23" width="6.375" customWidth="1"/>
    <col min="24" max="24" width="5" style="61" customWidth="1"/>
    <col min="25" max="25" width="9.375" customWidth="1"/>
    <col min="26" max="26" width="4.5" style="65" customWidth="1"/>
    <col min="27" max="27" width="9.375" style="47" customWidth="1"/>
    <col min="28" max="28" width="5.5" style="68" customWidth="1"/>
  </cols>
  <sheetData>
    <row r="1" spans="1:61" s="106"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row>
    <row r="2" spans="1:61" s="106"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5"/>
      <c r="BI2" s="105"/>
    </row>
    <row r="3" spans="1:61" ht="23.25" x14ac:dyDescent="0.25">
      <c r="E3" s="4"/>
      <c r="F3" s="4"/>
      <c r="G3" s="4"/>
      <c r="H3" s="4"/>
      <c r="I3" s="4"/>
      <c r="J3" s="1"/>
      <c r="K3" s="1"/>
      <c r="L3" s="1"/>
      <c r="M3" s="1"/>
      <c r="N3" s="1"/>
      <c r="O3" s="1"/>
      <c r="P3" s="1"/>
      <c r="Q3" s="1"/>
      <c r="R3" s="1"/>
      <c r="S3" s="1"/>
      <c r="T3" s="1"/>
      <c r="U3" s="1"/>
      <c r="V3" s="1"/>
      <c r="W3" s="1"/>
      <c r="X3" s="59"/>
      <c r="Y3" s="1"/>
      <c r="Z3" s="63"/>
      <c r="AA3" s="66"/>
      <c r="AB3" s="67"/>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21" x14ac:dyDescent="0.35">
      <c r="E4" s="1"/>
      <c r="F4" s="1"/>
      <c r="G4" s="289" t="s">
        <v>1118</v>
      </c>
      <c r="H4" s="290"/>
      <c r="I4" s="291"/>
      <c r="M4" s="1"/>
      <c r="N4" s="1"/>
      <c r="O4" s="1"/>
      <c r="P4" s="1"/>
      <c r="Q4" s="1"/>
      <c r="R4" s="1"/>
      <c r="S4" s="1"/>
      <c r="T4" s="1"/>
      <c r="U4" s="1"/>
      <c r="V4" s="1"/>
      <c r="W4" s="1"/>
      <c r="X4" s="59"/>
      <c r="Y4" s="1"/>
      <c r="Z4" s="63"/>
      <c r="AA4" s="66"/>
      <c r="AB4" s="67"/>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6" spans="1:61" s="9" customFormat="1" x14ac:dyDescent="0.25">
      <c r="A6" s="194" t="s">
        <v>886</v>
      </c>
      <c r="B6" s="267"/>
      <c r="C6" s="267"/>
      <c r="D6" s="267"/>
      <c r="E6" s="268"/>
      <c r="G6" s="266" t="s">
        <v>1067</v>
      </c>
      <c r="H6" s="267"/>
      <c r="I6" s="267"/>
      <c r="J6" s="267"/>
      <c r="K6" s="268"/>
      <c r="L6" s="127"/>
      <c r="M6" s="269"/>
      <c r="N6" s="47" t="s">
        <v>13</v>
      </c>
      <c r="O6" s="51" t="s">
        <v>5</v>
      </c>
      <c r="P6" s="52" t="s">
        <v>11</v>
      </c>
      <c r="Q6" s="269"/>
      <c r="U6" s="44" t="s">
        <v>67</v>
      </c>
      <c r="V6" s="44" t="s">
        <v>68</v>
      </c>
      <c r="W6" s="44" t="s">
        <v>69</v>
      </c>
      <c r="X6" s="60" t="s">
        <v>70</v>
      </c>
      <c r="Y6" s="44" t="s">
        <v>71</v>
      </c>
      <c r="Z6" s="64" t="s">
        <v>72</v>
      </c>
      <c r="AA6" s="44" t="s">
        <v>73</v>
      </c>
      <c r="AB6" s="60" t="s">
        <v>74</v>
      </c>
    </row>
    <row r="7" spans="1:61" x14ac:dyDescent="0.25">
      <c r="A7" s="10" t="s">
        <v>1</v>
      </c>
      <c r="B7" s="10" t="s">
        <v>2</v>
      </c>
      <c r="C7" s="10" t="s">
        <v>3</v>
      </c>
      <c r="D7" s="10" t="s">
        <v>4</v>
      </c>
      <c r="E7" s="10" t="s">
        <v>5</v>
      </c>
      <c r="G7" s="10" t="s">
        <v>1</v>
      </c>
      <c r="H7" s="10" t="s">
        <v>2</v>
      </c>
      <c r="I7" s="10" t="s">
        <v>3</v>
      </c>
      <c r="J7" s="10" t="s">
        <v>4</v>
      </c>
      <c r="K7" s="10" t="s">
        <v>5</v>
      </c>
      <c r="L7" s="1"/>
      <c r="M7" s="133"/>
      <c r="N7" s="53" t="s">
        <v>419</v>
      </c>
      <c r="O7" s="55">
        <f>E14</f>
        <v>64.900000000000006</v>
      </c>
      <c r="P7" s="48">
        <f>SUMPRODUCT((O$7:O$7&gt;O7)/COUNTIF(O$7:O$7,O$7:O$7&amp;""))+1</f>
        <v>1</v>
      </c>
      <c r="Q7" s="133"/>
      <c r="U7" s="17" t="s">
        <v>257</v>
      </c>
      <c r="V7" s="109" t="s">
        <v>621</v>
      </c>
      <c r="W7" s="15">
        <f t="shared" ref="W7" si="0">I8</f>
        <v>9.1</v>
      </c>
      <c r="X7" s="48">
        <f t="shared" ref="X7:X17" si="1">SUMPRODUCT((W$7:W$17&gt;W7)/COUNTIF(W$7:W$17,W$7:W$17&amp;""))+1</f>
        <v>2</v>
      </c>
      <c r="Y7" s="15">
        <f>J8</f>
        <v>7.4</v>
      </c>
      <c r="Z7" s="48">
        <f t="shared" ref="Z7:AB17" si="2">SUMPRODUCT((Y$7:Y$17&gt;Y7)/COUNTIF(Y$7:Y$17,Y$7:Y$17&amp;""))+1</f>
        <v>2</v>
      </c>
      <c r="AA7" s="77">
        <f>SUM(Table351550571318295636[[#This Row],[Floor4]],Table351550571318295636[[#This Row],[Vault6]])</f>
        <v>16.5</v>
      </c>
      <c r="AB7" s="48">
        <f t="shared" si="2"/>
        <v>3</v>
      </c>
    </row>
    <row r="8" spans="1:61" x14ac:dyDescent="0.25">
      <c r="A8" s="219">
        <v>855</v>
      </c>
      <c r="B8" s="109" t="s">
        <v>900</v>
      </c>
      <c r="C8" s="14">
        <v>0</v>
      </c>
      <c r="D8" s="14">
        <v>7.4</v>
      </c>
      <c r="E8" s="14">
        <f t="shared" ref="E8:E13" si="3">SUM(C8,D8)</f>
        <v>7.4</v>
      </c>
      <c r="G8" s="219">
        <v>861</v>
      </c>
      <c r="H8" s="109" t="s">
        <v>621</v>
      </c>
      <c r="I8" s="14">
        <v>9.1</v>
      </c>
      <c r="J8" s="14">
        <v>7.4</v>
      </c>
      <c r="K8" s="14">
        <f t="shared" ref="K8:K9" si="4">SUM(I8,J8)</f>
        <v>16.5</v>
      </c>
      <c r="L8" s="1"/>
      <c r="M8" s="121"/>
      <c r="N8" s="142"/>
      <c r="O8" s="1"/>
      <c r="P8" s="123"/>
      <c r="Q8" s="82"/>
      <c r="U8" s="17" t="s">
        <v>257</v>
      </c>
      <c r="V8" s="109" t="s">
        <v>622</v>
      </c>
      <c r="W8" s="15">
        <f>I9</f>
        <v>8.5</v>
      </c>
      <c r="X8" s="48">
        <f t="shared" si="1"/>
        <v>5</v>
      </c>
      <c r="Y8" s="15">
        <f>J9</f>
        <v>7.3</v>
      </c>
      <c r="Z8" s="48">
        <f t="shared" si="2"/>
        <v>3</v>
      </c>
      <c r="AA8" s="77">
        <f>SUM(Table351550571318295636[[#This Row],[Floor4]],Table351550571318295636[[#This Row],[Vault6]])</f>
        <v>15.8</v>
      </c>
      <c r="AB8" s="48">
        <f t="shared" si="2"/>
        <v>5</v>
      </c>
    </row>
    <row r="9" spans="1:61" x14ac:dyDescent="0.25">
      <c r="A9" s="219">
        <v>856</v>
      </c>
      <c r="B9" s="109" t="s">
        <v>901</v>
      </c>
      <c r="C9" s="14">
        <v>9.3000000000000007</v>
      </c>
      <c r="D9" s="14">
        <v>7.3</v>
      </c>
      <c r="E9" s="14">
        <f t="shared" si="3"/>
        <v>16.600000000000001</v>
      </c>
      <c r="G9" s="219">
        <v>862</v>
      </c>
      <c r="H9" s="109" t="s">
        <v>622</v>
      </c>
      <c r="I9" s="14">
        <v>8.5</v>
      </c>
      <c r="J9" s="14">
        <v>7.3</v>
      </c>
      <c r="K9" s="14">
        <f t="shared" si="4"/>
        <v>15.8</v>
      </c>
      <c r="L9" s="1"/>
      <c r="M9" s="121"/>
      <c r="N9" s="1"/>
      <c r="O9" s="1"/>
      <c r="P9" s="1"/>
      <c r="Q9" s="82"/>
      <c r="U9" s="17" t="s">
        <v>388</v>
      </c>
      <c r="V9" s="109" t="s">
        <v>900</v>
      </c>
      <c r="W9" s="15">
        <f>C8</f>
        <v>0</v>
      </c>
      <c r="X9" s="48">
        <f t="shared" si="1"/>
        <v>7</v>
      </c>
      <c r="Y9" s="15">
        <f t="shared" ref="Y9:Y14" si="5">D8</f>
        <v>7.4</v>
      </c>
      <c r="Z9" s="48">
        <f t="shared" si="2"/>
        <v>2</v>
      </c>
      <c r="AA9" s="77">
        <f>SUM(Table351550571318295636[[#This Row],[Floor4]],Table351550571318295636[[#This Row],[Vault6]])</f>
        <v>7.4</v>
      </c>
      <c r="AB9" s="48">
        <f t="shared" si="2"/>
        <v>7</v>
      </c>
    </row>
    <row r="10" spans="1:61" x14ac:dyDescent="0.25">
      <c r="A10" s="219">
        <v>857</v>
      </c>
      <c r="B10" s="109" t="s">
        <v>902</v>
      </c>
      <c r="C10" s="14">
        <v>8.6999999999999993</v>
      </c>
      <c r="D10" s="14">
        <v>7.1</v>
      </c>
      <c r="E10" s="14">
        <f t="shared" si="3"/>
        <v>15.799999999999999</v>
      </c>
      <c r="G10" s="121"/>
      <c r="H10" s="132"/>
      <c r="I10" s="82"/>
      <c r="J10" s="82"/>
      <c r="K10" s="82"/>
      <c r="L10" s="1"/>
      <c r="M10" s="121"/>
      <c r="N10" s="269"/>
      <c r="O10" s="269"/>
      <c r="P10" s="269"/>
      <c r="Q10" s="82"/>
      <c r="U10" s="17" t="s">
        <v>388</v>
      </c>
      <c r="V10" s="109" t="s">
        <v>901</v>
      </c>
      <c r="W10" s="15">
        <f t="shared" ref="W10:W14" si="6">C9</f>
        <v>9.3000000000000007</v>
      </c>
      <c r="X10" s="48">
        <f t="shared" si="1"/>
        <v>1</v>
      </c>
      <c r="Y10" s="15">
        <f t="shared" si="5"/>
        <v>7.3</v>
      </c>
      <c r="Z10" s="48">
        <f t="shared" si="2"/>
        <v>3</v>
      </c>
      <c r="AA10" s="77">
        <f>SUM(Table351550571318295636[[#This Row],[Floor4]],Table351550571318295636[[#This Row],[Vault6]])</f>
        <v>16.600000000000001</v>
      </c>
      <c r="AB10" s="48">
        <f t="shared" si="2"/>
        <v>2</v>
      </c>
    </row>
    <row r="11" spans="1:61" x14ac:dyDescent="0.25">
      <c r="A11" s="219">
        <v>858</v>
      </c>
      <c r="B11" s="109" t="s">
        <v>903</v>
      </c>
      <c r="C11" s="14">
        <v>8.6999999999999993</v>
      </c>
      <c r="D11" s="14">
        <v>7.2</v>
      </c>
      <c r="E11" s="14">
        <f t="shared" si="3"/>
        <v>15.899999999999999</v>
      </c>
      <c r="G11" s="266" t="s">
        <v>982</v>
      </c>
      <c r="H11" s="267"/>
      <c r="I11" s="267"/>
      <c r="J11" s="267"/>
      <c r="K11" s="268"/>
      <c r="L11" s="1"/>
      <c r="M11" s="121"/>
      <c r="N11" s="133"/>
      <c r="O11" s="133"/>
      <c r="P11" s="133"/>
      <c r="Q11" s="82"/>
      <c r="U11" s="17" t="s">
        <v>388</v>
      </c>
      <c r="V11" s="109" t="s">
        <v>902</v>
      </c>
      <c r="W11" s="15">
        <f t="shared" si="6"/>
        <v>8.6999999999999993</v>
      </c>
      <c r="X11" s="48">
        <f t="shared" si="1"/>
        <v>4</v>
      </c>
      <c r="Y11" s="15">
        <f t="shared" si="5"/>
        <v>7.1</v>
      </c>
      <c r="Z11" s="48">
        <f t="shared" si="2"/>
        <v>5</v>
      </c>
      <c r="AA11" s="77">
        <f>SUM(Table351550571318295636[[#This Row],[Floor4]],Table351550571318295636[[#This Row],[Vault6]])</f>
        <v>15.799999999999999</v>
      </c>
      <c r="AB11" s="48">
        <f t="shared" si="2"/>
        <v>5</v>
      </c>
    </row>
    <row r="12" spans="1:61" x14ac:dyDescent="0.25">
      <c r="A12" s="219">
        <v>859</v>
      </c>
      <c r="B12" s="116" t="s">
        <v>390</v>
      </c>
      <c r="C12" s="14">
        <v>8.4</v>
      </c>
      <c r="D12" s="14">
        <v>7.3</v>
      </c>
      <c r="E12" s="14">
        <f t="shared" si="3"/>
        <v>15.7</v>
      </c>
      <c r="G12" s="10" t="s">
        <v>1</v>
      </c>
      <c r="H12" s="10" t="s">
        <v>2</v>
      </c>
      <c r="I12" s="10" t="s">
        <v>3</v>
      </c>
      <c r="J12" s="10" t="s">
        <v>4</v>
      </c>
      <c r="K12" s="10" t="s">
        <v>5</v>
      </c>
      <c r="L12" s="1"/>
      <c r="M12" s="121"/>
      <c r="N12" s="132"/>
      <c r="O12" s="82"/>
      <c r="P12" s="82"/>
      <c r="Q12" s="82"/>
      <c r="U12" s="17" t="s">
        <v>388</v>
      </c>
      <c r="V12" s="109" t="s">
        <v>903</v>
      </c>
      <c r="W12" s="15">
        <f t="shared" si="6"/>
        <v>8.6999999999999993</v>
      </c>
      <c r="X12" s="48">
        <f t="shared" si="1"/>
        <v>4</v>
      </c>
      <c r="Y12" s="15">
        <f t="shared" si="5"/>
        <v>7.2</v>
      </c>
      <c r="Z12" s="48">
        <f t="shared" si="2"/>
        <v>4</v>
      </c>
      <c r="AA12" s="77">
        <f>SUM(Table351550571318295636[[#This Row],[Floor4]],Table351550571318295636[[#This Row],[Vault6]])</f>
        <v>15.899999999999999</v>
      </c>
      <c r="AB12" s="48">
        <f t="shared" si="2"/>
        <v>4</v>
      </c>
    </row>
    <row r="13" spans="1:61" ht="16.5" thickBot="1" x14ac:dyDescent="0.3">
      <c r="A13" s="219">
        <v>860</v>
      </c>
      <c r="B13" s="116" t="s">
        <v>406</v>
      </c>
      <c r="C13" s="14">
        <v>9</v>
      </c>
      <c r="D13" s="14">
        <v>6.9</v>
      </c>
      <c r="E13" s="18">
        <f t="shared" si="3"/>
        <v>15.9</v>
      </c>
      <c r="F13" s="9"/>
      <c r="G13" s="219">
        <v>863</v>
      </c>
      <c r="H13" s="109" t="s">
        <v>307</v>
      </c>
      <c r="I13" s="14">
        <v>9.3000000000000007</v>
      </c>
      <c r="J13" s="14">
        <v>7.4</v>
      </c>
      <c r="K13" s="14">
        <f t="shared" ref="K13" si="7">SUM(I13,J13)</f>
        <v>16.700000000000003</v>
      </c>
      <c r="L13" s="127"/>
      <c r="M13" s="121"/>
      <c r="N13" s="132"/>
      <c r="O13" s="82"/>
      <c r="P13" s="82"/>
      <c r="Q13" s="75"/>
      <c r="U13" s="17" t="s">
        <v>388</v>
      </c>
      <c r="V13" s="116" t="s">
        <v>390</v>
      </c>
      <c r="W13" s="15">
        <f t="shared" si="6"/>
        <v>8.4</v>
      </c>
      <c r="X13" s="48">
        <f t="shared" si="1"/>
        <v>6</v>
      </c>
      <c r="Y13" s="15">
        <f t="shared" si="5"/>
        <v>7.3</v>
      </c>
      <c r="Z13" s="48">
        <f t="shared" si="2"/>
        <v>3</v>
      </c>
      <c r="AA13" s="77">
        <f>SUM(Table351550571318295636[[#This Row],[Floor4]],Table351550571318295636[[#This Row],[Vault6]])</f>
        <v>15.7</v>
      </c>
      <c r="AB13" s="48">
        <f t="shared" si="2"/>
        <v>6</v>
      </c>
    </row>
    <row r="14" spans="1:61" ht="16.5" thickBot="1" x14ac:dyDescent="0.3">
      <c r="B14" s="33" t="s">
        <v>10</v>
      </c>
      <c r="C14" s="20">
        <f>SUM(C8:C13)-SMALL(C8:C13,1)-SMALL(C8:C13,2)</f>
        <v>35.700000000000003</v>
      </c>
      <c r="D14" s="20">
        <f>SUM(D8:D13)-SMALL(D8:D13,1)-SMALL(D8:D13,2)</f>
        <v>29.199999999999996</v>
      </c>
      <c r="E14" s="21">
        <f>SUM(C14:D14)</f>
        <v>64.900000000000006</v>
      </c>
      <c r="F14" s="9"/>
      <c r="G14" s="1"/>
      <c r="H14" s="123"/>
      <c r="I14" s="71"/>
      <c r="J14" s="71"/>
      <c r="K14" s="124"/>
      <c r="L14" s="127"/>
      <c r="M14" s="1"/>
      <c r="N14" s="132"/>
      <c r="O14" s="82"/>
      <c r="P14" s="82"/>
      <c r="Q14" s="124"/>
      <c r="U14" s="17" t="s">
        <v>388</v>
      </c>
      <c r="V14" s="116" t="s">
        <v>406</v>
      </c>
      <c r="W14" s="15">
        <f t="shared" si="6"/>
        <v>9</v>
      </c>
      <c r="X14" s="48">
        <f t="shared" si="1"/>
        <v>3</v>
      </c>
      <c r="Y14" s="15">
        <f t="shared" si="5"/>
        <v>6.9</v>
      </c>
      <c r="Z14" s="48">
        <f t="shared" si="2"/>
        <v>6</v>
      </c>
      <c r="AA14" s="77">
        <f>SUM(Table351550571318295636[[#This Row],[Floor4]],Table351550571318295636[[#This Row],[Vault6]])</f>
        <v>15.9</v>
      </c>
      <c r="AB14" s="48">
        <f t="shared" si="2"/>
        <v>4</v>
      </c>
    </row>
    <row r="15" spans="1:61" x14ac:dyDescent="0.25">
      <c r="B15" s="110" t="s">
        <v>107</v>
      </c>
      <c r="D15" s="33"/>
      <c r="E15" s="34"/>
      <c r="G15" s="1"/>
      <c r="H15" s="142"/>
      <c r="I15" s="1"/>
      <c r="J15" s="123"/>
      <c r="K15" s="137"/>
      <c r="L15" s="1"/>
      <c r="M15" s="1"/>
      <c r="N15" s="132"/>
      <c r="O15" s="82"/>
      <c r="P15" s="82"/>
      <c r="Q15" s="137"/>
      <c r="U15" s="17" t="s">
        <v>975</v>
      </c>
      <c r="V15" s="109" t="s">
        <v>307</v>
      </c>
      <c r="W15" s="15">
        <f>I13</f>
        <v>9.3000000000000007</v>
      </c>
      <c r="X15" s="48">
        <f t="shared" si="1"/>
        <v>1</v>
      </c>
      <c r="Y15" s="15">
        <f>J13</f>
        <v>7.4</v>
      </c>
      <c r="Z15" s="48">
        <f t="shared" si="2"/>
        <v>2</v>
      </c>
      <c r="AA15" s="77">
        <f>SUM(Table351550571318295636[[#This Row],[Floor4]],Table351550571318295636[[#This Row],[Vault6]])</f>
        <v>16.700000000000003</v>
      </c>
      <c r="AB15" s="48">
        <f t="shared" si="2"/>
        <v>1</v>
      </c>
    </row>
    <row r="16" spans="1:61" x14ac:dyDescent="0.25">
      <c r="A16" s="1"/>
      <c r="B16" s="1"/>
      <c r="C16" s="1"/>
      <c r="D16" s="1"/>
      <c r="E16" s="1"/>
      <c r="F16" s="1"/>
      <c r="G16" s="1"/>
      <c r="H16" s="1"/>
      <c r="I16" s="1"/>
      <c r="J16" s="1"/>
      <c r="K16" s="1"/>
      <c r="L16" s="1"/>
      <c r="M16" s="1"/>
      <c r="N16" s="132"/>
      <c r="O16" s="82"/>
      <c r="P16" s="82"/>
      <c r="Q16" s="1"/>
      <c r="U16" s="248" t="s">
        <v>1155</v>
      </c>
      <c r="V16" s="249" t="s">
        <v>890</v>
      </c>
      <c r="W16" s="242">
        <f>'[2]ADV 9&amp;U MX'!D10</f>
        <v>9</v>
      </c>
      <c r="X16" s="253">
        <f t="shared" si="1"/>
        <v>3</v>
      </c>
      <c r="Y16" s="242">
        <f>'[2]ADV 9&amp;U MX'!E10</f>
        <v>7.6</v>
      </c>
      <c r="Z16" s="253">
        <f t="shared" si="2"/>
        <v>1</v>
      </c>
      <c r="AA16" s="250">
        <f>SUM(Table351550571318295636[[#This Row],[Floor4]],Table351550571318295636[[#This Row],[Vault6]])</f>
        <v>16.600000000000001</v>
      </c>
      <c r="AB16" s="253">
        <f t="shared" si="2"/>
        <v>2</v>
      </c>
    </row>
    <row r="17" spans="1:28" x14ac:dyDescent="0.25">
      <c r="A17" s="269"/>
      <c r="B17" s="269"/>
      <c r="C17" s="269"/>
      <c r="D17" s="269"/>
      <c r="E17" s="269"/>
      <c r="F17" s="127"/>
      <c r="G17" s="269"/>
      <c r="H17" s="269"/>
      <c r="I17" s="269"/>
      <c r="J17" s="269"/>
      <c r="K17" s="269"/>
      <c r="L17" s="127"/>
      <c r="M17" s="269"/>
      <c r="N17" s="132"/>
      <c r="O17" s="82"/>
      <c r="P17" s="82"/>
      <c r="Q17" s="269"/>
      <c r="U17" s="248" t="s">
        <v>1155</v>
      </c>
      <c r="V17" s="251" t="s">
        <v>891</v>
      </c>
      <c r="W17" s="242">
        <f>'[2]ADV 9&amp;U MX'!D11</f>
        <v>0</v>
      </c>
      <c r="X17" s="253">
        <f t="shared" si="1"/>
        <v>7</v>
      </c>
      <c r="Y17" s="242">
        <f>'[2]ADV 9&amp;U MX'!E11</f>
        <v>6.9</v>
      </c>
      <c r="Z17" s="253">
        <f t="shared" si="2"/>
        <v>6</v>
      </c>
      <c r="AA17" s="250">
        <f>SUM(Table351550571318295636[[#This Row],[Floor4]],Table351550571318295636[[#This Row],[Vault6]])</f>
        <v>6.9</v>
      </c>
      <c r="AB17" s="253">
        <f t="shared" si="2"/>
        <v>8</v>
      </c>
    </row>
    <row r="18" spans="1:28" x14ac:dyDescent="0.25">
      <c r="A18" s="133"/>
      <c r="B18" s="133"/>
      <c r="C18" s="133"/>
      <c r="D18" s="133"/>
      <c r="E18" s="133"/>
      <c r="F18" s="1"/>
      <c r="G18" s="133"/>
      <c r="H18" s="133"/>
      <c r="I18" s="133"/>
      <c r="J18" s="133"/>
      <c r="K18" s="133"/>
      <c r="L18" s="1"/>
      <c r="M18" s="133"/>
      <c r="N18" s="123"/>
      <c r="O18" s="71"/>
      <c r="P18" s="71"/>
      <c r="Q18" s="133"/>
    </row>
    <row r="19" spans="1:28" x14ac:dyDescent="0.25">
      <c r="A19" s="121"/>
      <c r="B19" s="132"/>
      <c r="C19" s="82"/>
      <c r="D19" s="82"/>
      <c r="E19" s="82"/>
      <c r="F19" s="1"/>
      <c r="G19" s="121"/>
      <c r="H19" s="132"/>
      <c r="I19" s="82"/>
      <c r="J19" s="82"/>
      <c r="K19" s="82"/>
      <c r="L19" s="1"/>
      <c r="M19" s="121"/>
      <c r="N19" s="142"/>
      <c r="O19" s="1"/>
      <c r="P19" s="123"/>
      <c r="Q19" s="82"/>
    </row>
    <row r="20" spans="1:28" x14ac:dyDescent="0.25">
      <c r="A20" s="121"/>
      <c r="B20" s="132"/>
      <c r="C20" s="82"/>
      <c r="D20" s="82"/>
      <c r="E20" s="82"/>
      <c r="F20" s="1"/>
      <c r="G20" s="121"/>
      <c r="H20" s="132"/>
      <c r="I20" s="82"/>
      <c r="J20" s="82"/>
      <c r="K20" s="82"/>
      <c r="L20" s="1"/>
      <c r="M20" s="121"/>
      <c r="Q20" s="82"/>
    </row>
    <row r="21" spans="1:28" x14ac:dyDescent="0.25">
      <c r="A21" s="121"/>
      <c r="B21" s="132"/>
      <c r="C21" s="82"/>
      <c r="D21" s="82"/>
      <c r="E21" s="82"/>
      <c r="F21" s="1"/>
      <c r="G21" s="121"/>
      <c r="H21" s="132"/>
      <c r="I21" s="82"/>
      <c r="J21" s="82"/>
      <c r="K21" s="82"/>
      <c r="L21" s="1"/>
      <c r="M21" s="121"/>
      <c r="Q21" s="82"/>
    </row>
    <row r="22" spans="1:28" x14ac:dyDescent="0.25">
      <c r="A22" s="121"/>
      <c r="B22" s="132"/>
      <c r="C22" s="82"/>
      <c r="D22" s="82"/>
      <c r="E22" s="82"/>
      <c r="F22" s="1"/>
      <c r="G22" s="121"/>
      <c r="H22" s="132"/>
      <c r="I22" s="82"/>
      <c r="J22" s="82"/>
      <c r="K22" s="82"/>
      <c r="L22" s="1"/>
      <c r="M22" s="121"/>
      <c r="Q22" s="82"/>
    </row>
    <row r="23" spans="1:28" x14ac:dyDescent="0.25">
      <c r="A23" s="121"/>
      <c r="B23" s="132"/>
      <c r="C23" s="82"/>
      <c r="D23" s="82"/>
      <c r="E23" s="82"/>
      <c r="F23" s="1"/>
      <c r="G23" s="121"/>
      <c r="H23" s="132"/>
      <c r="I23" s="82"/>
      <c r="J23" s="82"/>
      <c r="K23" s="82"/>
      <c r="L23" s="1"/>
      <c r="M23" s="121"/>
      <c r="Q23" s="82"/>
    </row>
    <row r="24" spans="1:28" x14ac:dyDescent="0.25">
      <c r="A24" s="121"/>
      <c r="B24" s="132"/>
      <c r="C24" s="82"/>
      <c r="D24" s="82"/>
      <c r="E24" s="75"/>
      <c r="F24" s="127"/>
      <c r="G24" s="121"/>
      <c r="H24" s="132"/>
      <c r="I24" s="82"/>
      <c r="J24" s="82"/>
      <c r="K24" s="75"/>
      <c r="L24" s="127"/>
      <c r="M24" s="121"/>
      <c r="Q24" s="75"/>
    </row>
    <row r="25" spans="1:28" x14ac:dyDescent="0.25">
      <c r="A25" s="1"/>
      <c r="B25" s="123"/>
      <c r="C25" s="71"/>
      <c r="D25" s="71"/>
      <c r="E25" s="124"/>
      <c r="F25" s="127"/>
      <c r="G25" s="1"/>
      <c r="H25" s="123"/>
      <c r="I25" s="71"/>
      <c r="J25" s="71"/>
      <c r="K25" s="124"/>
      <c r="L25" s="127"/>
      <c r="M25" s="1"/>
      <c r="Q25" s="124"/>
    </row>
    <row r="26" spans="1:28" x14ac:dyDescent="0.25">
      <c r="A26" s="1"/>
      <c r="B26" s="142"/>
      <c r="C26" s="1"/>
      <c r="D26" s="123"/>
      <c r="E26" s="137"/>
      <c r="F26" s="1"/>
      <c r="G26" s="1"/>
      <c r="H26" s="142"/>
      <c r="I26" s="1"/>
      <c r="J26" s="123"/>
      <c r="K26" s="137"/>
      <c r="L26" s="1"/>
      <c r="M26" s="1"/>
      <c r="Q26" s="137"/>
    </row>
    <row r="27" spans="1:28" x14ac:dyDescent="0.25">
      <c r="A27" s="1"/>
      <c r="B27" s="1"/>
      <c r="C27" s="1"/>
      <c r="D27" s="1"/>
      <c r="E27" s="1"/>
      <c r="F27" s="1"/>
      <c r="G27" s="1"/>
      <c r="H27" s="1"/>
      <c r="I27" s="1"/>
      <c r="J27" s="1"/>
      <c r="K27" s="1"/>
    </row>
    <row r="28" spans="1:28" x14ac:dyDescent="0.25">
      <c r="A28" s="269"/>
      <c r="B28" s="269"/>
      <c r="C28" s="269"/>
      <c r="D28" s="269"/>
      <c r="E28" s="269"/>
      <c r="F28" s="127"/>
      <c r="G28" s="269"/>
      <c r="H28" s="269"/>
      <c r="I28" s="269"/>
      <c r="J28" s="269"/>
      <c r="K28" s="269"/>
      <c r="L28" s="9"/>
      <c r="M28" s="1"/>
      <c r="Q28" s="269"/>
      <c r="X28"/>
      <c r="Z28"/>
      <c r="AA28"/>
      <c r="AB28"/>
    </row>
    <row r="29" spans="1:28" x14ac:dyDescent="0.25">
      <c r="A29" s="133"/>
      <c r="B29" s="133"/>
      <c r="C29" s="133"/>
      <c r="D29" s="133"/>
      <c r="E29" s="133"/>
      <c r="F29" s="1"/>
      <c r="G29" s="133"/>
      <c r="H29" s="133"/>
      <c r="I29" s="133"/>
      <c r="J29" s="133"/>
      <c r="K29" s="133"/>
      <c r="M29" s="133"/>
      <c r="Q29" s="133"/>
      <c r="X29"/>
      <c r="Z29"/>
      <c r="AA29"/>
      <c r="AB29"/>
    </row>
    <row r="30" spans="1:28" x14ac:dyDescent="0.25">
      <c r="A30" s="121"/>
      <c r="B30" s="132"/>
      <c r="C30" s="82"/>
      <c r="D30" s="82"/>
      <c r="E30" s="82"/>
      <c r="F30" s="1"/>
      <c r="G30" s="121"/>
      <c r="H30" s="132"/>
      <c r="I30" s="82"/>
      <c r="J30" s="82"/>
      <c r="K30" s="82"/>
      <c r="M30" s="121"/>
      <c r="N30" s="32"/>
      <c r="P30" s="33"/>
      <c r="Q30" s="82"/>
      <c r="X30"/>
      <c r="Z30"/>
      <c r="AA30"/>
      <c r="AB30"/>
    </row>
    <row r="31" spans="1:28" x14ac:dyDescent="0.25">
      <c r="A31" s="121"/>
      <c r="B31" s="132"/>
      <c r="C31" s="82"/>
      <c r="D31" s="82"/>
      <c r="E31" s="82"/>
      <c r="F31" s="1"/>
      <c r="G31" s="121"/>
      <c r="H31" s="132"/>
      <c r="I31" s="82"/>
      <c r="J31" s="82"/>
      <c r="K31" s="82"/>
      <c r="M31" s="121"/>
      <c r="N31" s="1"/>
      <c r="O31" s="1"/>
      <c r="P31" s="1"/>
      <c r="Q31" s="82"/>
      <c r="X31"/>
      <c r="Z31"/>
      <c r="AA31"/>
      <c r="AB31"/>
    </row>
    <row r="32" spans="1:28" x14ac:dyDescent="0.25">
      <c r="A32" s="121"/>
      <c r="B32" s="132"/>
      <c r="C32" s="82"/>
      <c r="D32" s="82"/>
      <c r="E32" s="82"/>
      <c r="F32" s="1"/>
      <c r="G32" s="121"/>
      <c r="H32" s="132"/>
      <c r="I32" s="82"/>
      <c r="J32" s="82"/>
      <c r="K32" s="82"/>
      <c r="M32" s="121"/>
      <c r="N32" s="269"/>
      <c r="O32" s="269"/>
      <c r="P32" s="269"/>
      <c r="Q32" s="82"/>
      <c r="X32"/>
      <c r="Z32"/>
      <c r="AA32"/>
      <c r="AB32"/>
    </row>
    <row r="33" spans="1:28" x14ac:dyDescent="0.25">
      <c r="A33" s="121"/>
      <c r="B33" s="132"/>
      <c r="C33" s="82"/>
      <c r="D33" s="82"/>
      <c r="E33" s="82"/>
      <c r="F33" s="1"/>
      <c r="G33" s="121"/>
      <c r="H33" s="132"/>
      <c r="I33" s="82"/>
      <c r="J33" s="82"/>
      <c r="K33" s="82"/>
      <c r="M33" s="121"/>
      <c r="N33" s="133"/>
      <c r="O33" s="133"/>
      <c r="P33" s="133"/>
      <c r="Q33" s="82"/>
      <c r="X33"/>
      <c r="Z33"/>
      <c r="AA33"/>
      <c r="AB33"/>
    </row>
    <row r="34" spans="1:28" x14ac:dyDescent="0.25">
      <c r="A34" s="121"/>
      <c r="B34" s="132"/>
      <c r="C34" s="82"/>
      <c r="D34" s="82"/>
      <c r="E34" s="82"/>
      <c r="F34" s="1"/>
      <c r="G34" s="121"/>
      <c r="H34" s="132"/>
      <c r="I34" s="82"/>
      <c r="J34" s="82"/>
      <c r="K34" s="82"/>
      <c r="M34" s="121"/>
      <c r="N34" s="122"/>
      <c r="O34" s="82"/>
      <c r="P34" s="82"/>
      <c r="Q34" s="82"/>
      <c r="X34"/>
      <c r="Z34"/>
      <c r="AA34"/>
      <c r="AB34"/>
    </row>
    <row r="35" spans="1:28" x14ac:dyDescent="0.25">
      <c r="A35" s="121"/>
      <c r="B35" s="132"/>
      <c r="C35" s="82"/>
      <c r="D35" s="82"/>
      <c r="E35" s="75"/>
      <c r="F35" s="127"/>
      <c r="G35" s="121"/>
      <c r="H35" s="132"/>
      <c r="I35" s="82"/>
      <c r="J35" s="82"/>
      <c r="K35" s="75"/>
      <c r="L35" s="9"/>
      <c r="M35" s="121"/>
      <c r="N35" s="122"/>
      <c r="O35" s="82"/>
      <c r="P35" s="82"/>
      <c r="Q35" s="75"/>
      <c r="X35"/>
      <c r="Z35"/>
      <c r="AA35"/>
      <c r="AB35"/>
    </row>
    <row r="36" spans="1:28" x14ac:dyDescent="0.25">
      <c r="A36" s="1"/>
      <c r="B36" s="123"/>
      <c r="C36" s="71"/>
      <c r="D36" s="71"/>
      <c r="E36" s="124"/>
      <c r="F36" s="127"/>
      <c r="G36" s="1"/>
      <c r="H36" s="123"/>
      <c r="I36" s="71"/>
      <c r="J36" s="71"/>
      <c r="K36" s="124"/>
      <c r="L36" s="9"/>
      <c r="M36" s="1"/>
      <c r="N36" s="122"/>
      <c r="O36" s="82"/>
      <c r="P36" s="82"/>
      <c r="Q36" s="124"/>
      <c r="X36"/>
      <c r="Z36"/>
      <c r="AA36"/>
      <c r="AB36"/>
    </row>
    <row r="37" spans="1:28" x14ac:dyDescent="0.25">
      <c r="A37" s="1"/>
      <c r="B37" s="142"/>
      <c r="C37" s="1"/>
      <c r="D37" s="123"/>
      <c r="E37" s="137"/>
      <c r="F37" s="1"/>
      <c r="G37" s="1"/>
      <c r="H37" s="142"/>
      <c r="I37" s="1"/>
      <c r="J37" s="123"/>
      <c r="K37" s="137"/>
      <c r="N37" s="122"/>
      <c r="O37" s="82"/>
      <c r="P37" s="82"/>
      <c r="Q37" s="34"/>
      <c r="X37"/>
      <c r="Z37"/>
      <c r="AA37"/>
      <c r="AB37"/>
    </row>
    <row r="38" spans="1:28" x14ac:dyDescent="0.25">
      <c r="A38" s="1"/>
      <c r="B38" s="1"/>
      <c r="C38" s="1"/>
      <c r="D38" s="1"/>
      <c r="E38" s="1"/>
      <c r="F38" s="1"/>
      <c r="G38" s="1"/>
      <c r="H38" s="1"/>
      <c r="I38" s="1"/>
      <c r="J38" s="1"/>
      <c r="K38" s="1"/>
      <c r="L38" s="1"/>
      <c r="M38" s="1"/>
      <c r="N38" s="122"/>
      <c r="O38" s="82"/>
      <c r="P38" s="82"/>
      <c r="Q38" s="1"/>
      <c r="X38"/>
      <c r="Z38"/>
      <c r="AA38"/>
      <c r="AB38"/>
    </row>
    <row r="39" spans="1:28" x14ac:dyDescent="0.25">
      <c r="F39" s="127"/>
      <c r="L39" s="127"/>
      <c r="M39" s="269"/>
      <c r="N39" s="122"/>
      <c r="O39" s="82"/>
      <c r="P39" s="82"/>
      <c r="Q39" s="269"/>
      <c r="X39"/>
      <c r="Z39"/>
      <c r="AA39"/>
      <c r="AB39"/>
    </row>
    <row r="40" spans="1:28" x14ac:dyDescent="0.25">
      <c r="F40" s="1"/>
      <c r="L40" s="1"/>
      <c r="M40" s="133"/>
      <c r="N40" s="123"/>
      <c r="O40" s="71"/>
      <c r="P40" s="71"/>
      <c r="Q40" s="133"/>
      <c r="X40"/>
      <c r="Z40"/>
      <c r="AA40"/>
      <c r="AB40"/>
    </row>
    <row r="41" spans="1:28" x14ac:dyDescent="0.25">
      <c r="F41" s="1"/>
      <c r="L41" s="1"/>
      <c r="M41" s="121"/>
      <c r="N41" s="136"/>
      <c r="O41" s="1"/>
      <c r="P41" s="123"/>
      <c r="Q41" s="82"/>
      <c r="X41"/>
      <c r="Z41"/>
      <c r="AA41"/>
      <c r="AB41"/>
    </row>
    <row r="42" spans="1:28" x14ac:dyDescent="0.25">
      <c r="F42" s="1"/>
      <c r="G42" s="125"/>
      <c r="H42" s="128"/>
      <c r="I42" s="126"/>
      <c r="J42" s="126"/>
      <c r="K42" s="126"/>
      <c r="L42" s="1"/>
      <c r="M42" s="121"/>
      <c r="N42" s="1"/>
      <c r="O42" s="1"/>
      <c r="P42" s="1"/>
      <c r="Q42" s="82"/>
      <c r="X42"/>
      <c r="Z42"/>
      <c r="AA42"/>
      <c r="AB42"/>
    </row>
    <row r="43" spans="1:28" x14ac:dyDescent="0.25">
      <c r="A43" s="121"/>
      <c r="B43" s="122"/>
      <c r="C43" s="82"/>
      <c r="D43" s="82"/>
      <c r="E43" s="82"/>
      <c r="F43" s="1"/>
      <c r="G43" s="121"/>
      <c r="H43" s="122"/>
      <c r="I43" s="82"/>
      <c r="J43" s="82"/>
      <c r="K43" s="82"/>
      <c r="L43" s="1"/>
      <c r="M43" s="121"/>
      <c r="N43" s="269"/>
      <c r="O43" s="269"/>
      <c r="P43" s="269"/>
      <c r="Q43" s="82"/>
      <c r="X43"/>
      <c r="Z43"/>
      <c r="AA43"/>
      <c r="AB43"/>
    </row>
    <row r="44" spans="1:28" x14ac:dyDescent="0.25">
      <c r="A44" s="121"/>
      <c r="B44" s="122"/>
      <c r="C44" s="82"/>
      <c r="D44" s="82"/>
      <c r="E44" s="82"/>
      <c r="F44" s="1"/>
      <c r="G44" s="121"/>
      <c r="H44" s="122"/>
      <c r="I44" s="82"/>
      <c r="J44" s="82"/>
      <c r="K44" s="82"/>
      <c r="L44" s="1"/>
      <c r="M44" s="121"/>
      <c r="N44" s="133"/>
      <c r="O44" s="133"/>
      <c r="P44" s="133"/>
      <c r="Q44" s="82"/>
      <c r="X44"/>
      <c r="Z44"/>
      <c r="AA44"/>
      <c r="AB44"/>
    </row>
    <row r="45" spans="1:28" x14ac:dyDescent="0.25">
      <c r="A45" s="121"/>
      <c r="B45" s="122"/>
      <c r="C45" s="82"/>
      <c r="D45" s="82"/>
      <c r="E45" s="82"/>
      <c r="F45" s="1"/>
      <c r="G45" s="121"/>
      <c r="H45" s="122"/>
      <c r="I45" s="82"/>
      <c r="J45" s="82"/>
      <c r="K45" s="82"/>
      <c r="L45" s="1"/>
      <c r="M45" s="121"/>
      <c r="N45" s="122"/>
      <c r="O45" s="82"/>
      <c r="P45" s="82"/>
      <c r="Q45" s="82"/>
    </row>
    <row r="46" spans="1:28" x14ac:dyDescent="0.25">
      <c r="A46" s="121"/>
      <c r="B46" s="122"/>
      <c r="C46" s="82"/>
      <c r="D46" s="82"/>
      <c r="E46" s="75"/>
      <c r="F46" s="127"/>
      <c r="G46" s="121"/>
      <c r="H46" s="122"/>
      <c r="I46" s="82"/>
      <c r="J46" s="82"/>
      <c r="K46" s="75"/>
      <c r="L46" s="127"/>
      <c r="M46" s="121"/>
      <c r="N46" s="122"/>
      <c r="O46" s="82"/>
      <c r="P46" s="82"/>
      <c r="Q46" s="75"/>
    </row>
    <row r="47" spans="1:28" x14ac:dyDescent="0.25">
      <c r="A47" s="1"/>
      <c r="B47" s="123"/>
      <c r="C47" s="71"/>
      <c r="D47" s="71"/>
      <c r="E47" s="124"/>
      <c r="F47" s="127"/>
      <c r="G47" s="1"/>
      <c r="H47" s="123"/>
      <c r="I47" s="71"/>
      <c r="J47" s="71"/>
      <c r="K47" s="124"/>
      <c r="L47" s="127"/>
      <c r="M47" s="1"/>
      <c r="N47" s="32"/>
      <c r="P47" s="33"/>
      <c r="Q47" s="124"/>
    </row>
    <row r="48" spans="1:28" x14ac:dyDescent="0.25">
      <c r="A48" s="1"/>
      <c r="B48" s="136"/>
      <c r="C48" s="1"/>
      <c r="D48" s="123"/>
      <c r="E48" s="137"/>
      <c r="F48" s="1"/>
      <c r="G48" s="1"/>
      <c r="H48" s="136"/>
      <c r="I48" s="1"/>
      <c r="J48" s="123"/>
      <c r="K48" s="137"/>
      <c r="L48" s="1"/>
      <c r="M48" s="1"/>
      <c r="Q48" s="137"/>
    </row>
    <row r="49" spans="1:17" customFormat="1" x14ac:dyDescent="0.25">
      <c r="A49" s="1"/>
      <c r="B49" s="1"/>
      <c r="C49" s="1"/>
      <c r="D49" s="1"/>
      <c r="E49" s="1"/>
      <c r="F49" s="1"/>
      <c r="G49" s="1"/>
      <c r="H49" s="1"/>
      <c r="I49" s="1"/>
      <c r="J49" s="1"/>
      <c r="K49" s="1"/>
      <c r="L49" s="1"/>
      <c r="M49" s="1"/>
      <c r="Q49" s="1"/>
    </row>
    <row r="50" spans="1:17" customFormat="1" x14ac:dyDescent="0.25">
      <c r="A50" s="269"/>
      <c r="B50" s="269"/>
      <c r="C50" s="269"/>
      <c r="D50" s="269"/>
      <c r="E50" s="269"/>
      <c r="F50" s="127"/>
      <c r="G50" s="269"/>
      <c r="H50" s="269"/>
      <c r="I50" s="269"/>
      <c r="J50" s="269"/>
      <c r="K50" s="269"/>
      <c r="L50" s="127"/>
      <c r="M50" s="269"/>
      <c r="Q50" s="269"/>
    </row>
    <row r="51" spans="1:17" customFormat="1" x14ac:dyDescent="0.25">
      <c r="A51" s="133"/>
      <c r="B51" s="133"/>
      <c r="C51" s="133"/>
      <c r="D51" s="133"/>
      <c r="E51" s="133"/>
      <c r="F51" s="1"/>
      <c r="G51" s="133"/>
      <c r="H51" s="133"/>
      <c r="I51" s="133"/>
      <c r="J51" s="133"/>
      <c r="K51" s="133"/>
      <c r="L51" s="1"/>
      <c r="M51" s="133"/>
      <c r="Q51" s="133"/>
    </row>
    <row r="52" spans="1:17" customFormat="1" x14ac:dyDescent="0.25">
      <c r="A52" s="121"/>
      <c r="B52" s="122"/>
      <c r="C52" s="82"/>
      <c r="D52" s="82"/>
      <c r="E52" s="82"/>
      <c r="F52" s="1"/>
      <c r="G52" s="121"/>
      <c r="H52" s="122"/>
      <c r="I52" s="82"/>
      <c r="J52" s="82"/>
      <c r="K52" s="82"/>
      <c r="L52" s="1"/>
      <c r="M52" s="121"/>
      <c r="Q52" s="82"/>
    </row>
    <row r="53" spans="1:17" customFormat="1" x14ac:dyDescent="0.25">
      <c r="A53" s="121"/>
      <c r="B53" s="122"/>
      <c r="C53" s="82"/>
      <c r="D53" s="82"/>
      <c r="E53" s="82"/>
      <c r="F53" s="1"/>
      <c r="G53" s="121"/>
      <c r="H53" s="122"/>
      <c r="I53" s="82"/>
      <c r="J53" s="82"/>
      <c r="K53" s="82"/>
      <c r="L53" s="1"/>
      <c r="M53" s="121"/>
      <c r="Q53" s="82"/>
    </row>
    <row r="54" spans="1:17" customFormat="1" x14ac:dyDescent="0.25">
      <c r="B54" s="32"/>
      <c r="D54" s="33"/>
      <c r="E54" s="34"/>
      <c r="H54" s="32"/>
      <c r="J54" s="33"/>
      <c r="K54" s="34"/>
      <c r="Q54" s="34"/>
    </row>
    <row r="55" spans="1:17" customFormat="1" x14ac:dyDescent="0.25">
      <c r="A55" s="96"/>
      <c r="B55" s="96"/>
      <c r="C55" s="96"/>
      <c r="D55" s="96"/>
      <c r="E55" s="96"/>
      <c r="F55" s="96"/>
      <c r="G55" s="96"/>
      <c r="H55" s="96"/>
      <c r="I55" s="96"/>
      <c r="J55" s="96"/>
      <c r="K55" s="96"/>
      <c r="L55" s="96"/>
    </row>
    <row r="56" spans="1:17" customFormat="1" x14ac:dyDescent="0.25">
      <c r="F56" s="96"/>
      <c r="G56" s="269"/>
      <c r="H56" s="269"/>
      <c r="I56" s="269"/>
      <c r="J56" s="269"/>
      <c r="K56" s="269"/>
      <c r="L56" s="269"/>
    </row>
    <row r="57" spans="1:17" customFormat="1" x14ac:dyDescent="0.25">
      <c r="F57" s="96"/>
      <c r="G57" s="92"/>
      <c r="H57" s="92"/>
      <c r="I57" s="92"/>
      <c r="J57" s="92"/>
      <c r="K57" s="92"/>
      <c r="L57" s="96"/>
    </row>
    <row r="58" spans="1:17" customFormat="1" x14ac:dyDescent="0.25">
      <c r="F58" s="96"/>
      <c r="G58" s="95"/>
      <c r="H58" s="102"/>
      <c r="I58" s="75"/>
      <c r="J58" s="75"/>
      <c r="K58" s="75"/>
      <c r="L58" s="96"/>
    </row>
    <row r="59" spans="1:17" customFormat="1" x14ac:dyDescent="0.25">
      <c r="A59" s="93"/>
      <c r="B59" s="102"/>
      <c r="C59" s="94"/>
      <c r="D59" s="94"/>
      <c r="E59" s="94"/>
      <c r="F59" s="96"/>
      <c r="G59" s="95"/>
      <c r="H59" s="102"/>
      <c r="I59" s="75"/>
      <c r="J59" s="75"/>
      <c r="K59" s="75"/>
      <c r="L59" s="96"/>
    </row>
    <row r="60" spans="1:17" customFormat="1" x14ac:dyDescent="0.25">
      <c r="A60" s="93"/>
      <c r="B60" s="102"/>
      <c r="C60" s="94"/>
      <c r="D60" s="94"/>
      <c r="E60" s="94"/>
      <c r="F60" s="96"/>
      <c r="G60" s="96"/>
      <c r="H60" s="96"/>
      <c r="I60" s="96"/>
      <c r="J60" s="96"/>
      <c r="K60" s="96"/>
      <c r="L60" s="96"/>
    </row>
    <row r="61" spans="1:17" customFormat="1" x14ac:dyDescent="0.25">
      <c r="A61" s="93"/>
      <c r="B61" s="102"/>
      <c r="C61" s="94"/>
      <c r="D61" s="94"/>
      <c r="E61" s="94"/>
      <c r="F61" s="96"/>
      <c r="G61" s="269"/>
      <c r="H61" s="269"/>
      <c r="I61" s="269"/>
      <c r="J61" s="269"/>
      <c r="K61" s="269"/>
      <c r="L61" s="269"/>
      <c r="N61" s="72"/>
      <c r="O61" s="73"/>
      <c r="P61" s="74"/>
    </row>
    <row r="62" spans="1:17" customFormat="1" x14ac:dyDescent="0.25">
      <c r="A62" s="93"/>
      <c r="B62" s="102"/>
      <c r="C62" s="94"/>
      <c r="D62" s="94"/>
      <c r="E62" s="94"/>
      <c r="F62" s="96"/>
      <c r="G62" s="92"/>
      <c r="H62" s="92"/>
      <c r="I62" s="92"/>
      <c r="J62" s="92"/>
      <c r="K62" s="92"/>
      <c r="L62" s="96"/>
    </row>
    <row r="63" spans="1:17" customFormat="1" x14ac:dyDescent="0.25">
      <c r="A63" s="93"/>
      <c r="B63" s="102"/>
      <c r="C63" s="94"/>
      <c r="D63" s="94"/>
      <c r="E63" s="94"/>
      <c r="F63" s="96"/>
      <c r="G63" s="95"/>
      <c r="H63" s="102"/>
      <c r="I63" s="75"/>
      <c r="J63" s="75"/>
      <c r="K63" s="75"/>
      <c r="L63" s="96"/>
    </row>
    <row r="64" spans="1:17" customFormat="1" x14ac:dyDescent="0.25">
      <c r="A64" s="103"/>
      <c r="B64" s="97"/>
      <c r="C64" s="94"/>
      <c r="D64" s="94"/>
      <c r="E64" s="98"/>
      <c r="F64" s="96"/>
      <c r="G64" s="95"/>
      <c r="H64" s="102"/>
      <c r="I64" s="75"/>
      <c r="J64" s="75"/>
      <c r="K64" s="75"/>
      <c r="L64" s="96"/>
    </row>
    <row r="65" spans="1:12" customFormat="1" x14ac:dyDescent="0.25">
      <c r="A65" s="96"/>
      <c r="B65" s="104"/>
      <c r="C65" s="96"/>
      <c r="D65" s="99"/>
      <c r="E65" s="100"/>
      <c r="F65" s="96"/>
      <c r="G65" s="96"/>
      <c r="H65" s="96"/>
      <c r="I65" s="96"/>
      <c r="J65" s="96"/>
      <c r="K65" s="96"/>
      <c r="L65" s="96"/>
    </row>
    <row r="66" spans="1:12" customFormat="1" x14ac:dyDescent="0.25">
      <c r="A66" s="270"/>
      <c r="B66" s="270"/>
      <c r="C66" s="270"/>
      <c r="D66" s="270"/>
      <c r="E66" s="270"/>
      <c r="F66" s="96"/>
      <c r="G66" s="269"/>
      <c r="H66" s="269"/>
      <c r="I66" s="269"/>
      <c r="J66" s="269"/>
      <c r="K66" s="269"/>
      <c r="L66" s="269"/>
    </row>
    <row r="67" spans="1:12" customFormat="1" x14ac:dyDescent="0.25">
      <c r="A67" s="91"/>
      <c r="B67" s="91"/>
      <c r="C67" s="91"/>
      <c r="D67" s="91"/>
      <c r="E67" s="91"/>
      <c r="F67" s="96"/>
      <c r="G67" s="92"/>
      <c r="H67" s="92"/>
      <c r="I67" s="92"/>
      <c r="J67" s="92"/>
      <c r="K67" s="92"/>
      <c r="L67" s="96"/>
    </row>
    <row r="68" spans="1:12" customFormat="1" x14ac:dyDescent="0.25">
      <c r="A68" s="93"/>
      <c r="B68" s="102"/>
      <c r="C68" s="94"/>
      <c r="D68" s="94"/>
      <c r="E68" s="94"/>
      <c r="F68" s="96"/>
      <c r="G68" s="95"/>
      <c r="H68" s="102"/>
      <c r="I68" s="75"/>
      <c r="J68" s="75"/>
      <c r="K68" s="75"/>
      <c r="L68" s="96"/>
    </row>
    <row r="69" spans="1:12" customFormat="1" x14ac:dyDescent="0.25">
      <c r="A69" s="93"/>
      <c r="B69" s="102"/>
      <c r="C69" s="94"/>
      <c r="D69" s="94"/>
      <c r="E69" s="94"/>
      <c r="F69" s="96"/>
      <c r="G69" s="96"/>
      <c r="H69" s="96"/>
      <c r="I69" s="96"/>
      <c r="J69" s="96"/>
      <c r="K69" s="96"/>
      <c r="L69" s="96"/>
    </row>
    <row r="70" spans="1:12" customFormat="1" x14ac:dyDescent="0.25">
      <c r="A70" s="93"/>
      <c r="B70" s="102"/>
      <c r="C70" s="94"/>
      <c r="D70" s="94"/>
      <c r="E70" s="94"/>
      <c r="F70" s="96"/>
      <c r="G70" s="96"/>
      <c r="H70" s="96"/>
      <c r="I70" s="96"/>
      <c r="J70" s="96"/>
      <c r="K70" s="96"/>
      <c r="L70" s="96"/>
    </row>
    <row r="71" spans="1:12" customFormat="1" x14ac:dyDescent="0.25">
      <c r="A71" s="93"/>
      <c r="B71" s="102"/>
      <c r="C71" s="94"/>
      <c r="D71" s="94"/>
      <c r="E71" s="94"/>
      <c r="F71" s="96"/>
      <c r="G71" s="96"/>
      <c r="H71" s="96"/>
      <c r="I71" s="96"/>
      <c r="J71" s="96"/>
      <c r="K71" s="96"/>
      <c r="L71" s="96"/>
    </row>
    <row r="72" spans="1:12" customFormat="1" x14ac:dyDescent="0.25">
      <c r="A72" s="93"/>
      <c r="B72" s="102"/>
      <c r="C72" s="94"/>
      <c r="D72" s="94"/>
      <c r="E72" s="94"/>
      <c r="F72" s="96"/>
      <c r="G72" s="96"/>
      <c r="H72" s="96"/>
      <c r="I72" s="96"/>
      <c r="J72" s="96"/>
      <c r="K72" s="96"/>
      <c r="L72" s="96"/>
    </row>
    <row r="73" spans="1:12" customFormat="1" x14ac:dyDescent="0.25">
      <c r="A73" s="93"/>
      <c r="B73" s="102"/>
      <c r="C73" s="94"/>
      <c r="D73" s="94"/>
      <c r="E73" s="94"/>
      <c r="F73" s="96"/>
      <c r="G73" s="96"/>
      <c r="H73" s="96"/>
      <c r="I73" s="96"/>
      <c r="J73" s="96"/>
      <c r="K73" s="96"/>
      <c r="L73" s="96"/>
    </row>
    <row r="74" spans="1:12" customFormat="1" x14ac:dyDescent="0.25">
      <c r="A74" s="103"/>
      <c r="B74" s="97"/>
      <c r="C74" s="94"/>
      <c r="D74" s="94"/>
      <c r="E74" s="98"/>
      <c r="F74" s="96"/>
      <c r="G74" s="96"/>
      <c r="H74" s="96"/>
      <c r="I74" s="96"/>
      <c r="J74" s="96"/>
      <c r="K74" s="96"/>
      <c r="L74" s="96"/>
    </row>
    <row r="75" spans="1:12" customFormat="1" x14ac:dyDescent="0.25">
      <c r="A75" s="96"/>
      <c r="B75" s="96"/>
      <c r="C75" s="96"/>
      <c r="D75" s="96"/>
      <c r="E75" s="96"/>
      <c r="F75" s="96"/>
      <c r="G75" s="96"/>
      <c r="H75" s="96"/>
      <c r="I75" s="96"/>
      <c r="J75" s="96"/>
      <c r="K75" s="96"/>
      <c r="L75" s="96"/>
    </row>
    <row r="76" spans="1:12" customFormat="1" x14ac:dyDescent="0.25">
      <c r="A76" s="96"/>
      <c r="B76" s="96"/>
      <c r="C76" s="96"/>
      <c r="D76" s="96"/>
      <c r="E76" s="96"/>
      <c r="F76" s="96"/>
      <c r="G76" s="96"/>
      <c r="H76" s="96"/>
      <c r="I76" s="96"/>
      <c r="J76" s="96"/>
      <c r="K76" s="96"/>
      <c r="L76" s="96"/>
    </row>
    <row r="77" spans="1:12" customFormat="1" x14ac:dyDescent="0.25">
      <c r="A77" s="96"/>
      <c r="B77" s="96"/>
      <c r="C77" s="96"/>
      <c r="D77" s="96"/>
      <c r="E77" s="96"/>
      <c r="F77" s="96"/>
      <c r="G77" s="96"/>
      <c r="H77" s="96"/>
      <c r="I77" s="96"/>
      <c r="J77" s="96"/>
      <c r="K77" s="96"/>
      <c r="L77" s="96"/>
    </row>
    <row r="78" spans="1:12" customFormat="1" x14ac:dyDescent="0.25">
      <c r="A78" s="96"/>
      <c r="B78" s="96"/>
      <c r="C78" s="96"/>
      <c r="D78" s="96"/>
      <c r="E78" s="96"/>
      <c r="F78" s="96"/>
      <c r="G78" s="96"/>
      <c r="H78" s="96"/>
      <c r="I78" s="96"/>
      <c r="J78" s="96"/>
      <c r="K78" s="96"/>
      <c r="L78" s="96"/>
    </row>
    <row r="79" spans="1:12" customFormat="1" x14ac:dyDescent="0.25">
      <c r="A79" s="96"/>
      <c r="B79" s="96"/>
      <c r="C79" s="96"/>
      <c r="D79" s="96"/>
      <c r="E79" s="96"/>
      <c r="F79" s="96"/>
      <c r="G79" s="96"/>
      <c r="H79" s="96"/>
      <c r="I79" s="96"/>
      <c r="J79" s="96"/>
      <c r="K79" s="96"/>
      <c r="L79" s="96"/>
    </row>
    <row r="80" spans="1:12" customFormat="1" x14ac:dyDescent="0.25">
      <c r="A80" s="96"/>
      <c r="B80" s="96"/>
      <c r="C80" s="96"/>
      <c r="D80" s="96"/>
      <c r="E80" s="96"/>
      <c r="F80" s="96"/>
      <c r="G80" s="96"/>
      <c r="H80" s="96"/>
      <c r="I80" s="96"/>
      <c r="J80" s="96"/>
      <c r="K80" s="96"/>
      <c r="L80" s="96"/>
    </row>
    <row r="81" spans="1:12" customFormat="1" x14ac:dyDescent="0.25">
      <c r="A81" s="96"/>
      <c r="B81" s="96"/>
      <c r="C81" s="96"/>
      <c r="D81" s="96"/>
      <c r="E81" s="96"/>
      <c r="F81" s="96"/>
      <c r="G81" s="96"/>
      <c r="H81" s="96"/>
      <c r="I81" s="96"/>
      <c r="J81" s="96"/>
      <c r="K81" s="96"/>
      <c r="L81" s="96"/>
    </row>
  </sheetData>
  <mergeCells count="3">
    <mergeCell ref="A1:AB1"/>
    <mergeCell ref="A2:AB2"/>
    <mergeCell ref="G4:I4"/>
  </mergeCells>
  <phoneticPr fontId="20" type="noConversion"/>
  <conditionalFormatting sqref="AB7:AB17">
    <cfRule type="cellIs" dxfId="206" priority="7" operator="equal">
      <formula>3</formula>
    </cfRule>
    <cfRule type="cellIs" dxfId="205" priority="8" operator="equal">
      <formula>2</formula>
    </cfRule>
    <cfRule type="cellIs" dxfId="204" priority="9" operator="equal">
      <formula>1</formula>
    </cfRule>
  </conditionalFormatting>
  <conditionalFormatting sqref="Z7:Z17">
    <cfRule type="cellIs" dxfId="203" priority="4" operator="equal">
      <formula>3</formula>
    </cfRule>
    <cfRule type="cellIs" dxfId="202" priority="5" operator="equal">
      <formula>2</formula>
    </cfRule>
    <cfRule type="cellIs" dxfId="201" priority="6" operator="equal">
      <formula>1</formula>
    </cfRule>
  </conditionalFormatting>
  <conditionalFormatting sqref="X7:X17">
    <cfRule type="cellIs" dxfId="200" priority="1" operator="equal">
      <formula>3</formula>
    </cfRule>
    <cfRule type="cellIs" dxfId="199" priority="2" operator="equal">
      <formula>2</formula>
    </cfRule>
    <cfRule type="cellIs" dxfId="198" priority="3" operator="equal">
      <formula>1</formula>
    </cfRule>
  </conditionalFormatting>
  <conditionalFormatting sqref="P7">
    <cfRule type="cellIs" dxfId="197" priority="10" operator="equal">
      <formula>3</formula>
    </cfRule>
    <cfRule type="cellIs" dxfId="196" priority="11" operator="equal">
      <formula>2</formula>
    </cfRule>
    <cfRule type="cellIs" dxfId="195" priority="12"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CD22"/>
  <sheetViews>
    <sheetView zoomScale="90" zoomScaleNormal="90" zoomScalePageLayoutView="90" workbookViewId="0">
      <selection activeCell="C11" sqref="C11"/>
    </sheetView>
  </sheetViews>
  <sheetFormatPr defaultColWidth="8.875" defaultRowHeight="15.75" x14ac:dyDescent="0.25"/>
  <cols>
    <col min="1" max="1" width="5.5" bestFit="1" customWidth="1"/>
    <col min="2" max="2" width="4.625" customWidth="1"/>
    <col min="3" max="3" width="21.875" bestFit="1" customWidth="1"/>
    <col min="4" max="4" width="7.875" bestFit="1" customWidth="1"/>
    <col min="5" max="5" width="7.625" bestFit="1" customWidth="1"/>
    <col min="6" max="6" width="7.5" bestFit="1" customWidth="1"/>
    <col min="7" max="10" width="1.875" hidden="1" customWidth="1"/>
    <col min="11" max="11" width="3" customWidth="1"/>
    <col min="12" max="12" width="5.5" bestFit="1" customWidth="1"/>
    <col min="13" max="13" width="4.5" customWidth="1"/>
    <col min="14" max="14" width="22.875" bestFit="1" customWidth="1"/>
    <col min="15" max="15" width="9.125" customWidth="1"/>
    <col min="16" max="16" width="7.625" bestFit="1" customWidth="1"/>
    <col min="17" max="17" width="7.5" bestFit="1" customWidth="1"/>
    <col min="18" max="18" width="6.375" hidden="1" customWidth="1"/>
    <col min="19" max="20" width="6.125" hidden="1" customWidth="1"/>
    <col min="21" max="21" width="7.5" hidden="1" customWidth="1"/>
    <col min="22" max="22" width="2.5" customWidth="1"/>
    <col min="23" max="23" width="5.375" customWidth="1"/>
    <col min="24" max="24" width="4.875" customWidth="1"/>
    <col min="25" max="25" width="20.375" bestFit="1" customWidth="1"/>
    <col min="26" max="26" width="7.875" bestFit="1" customWidth="1"/>
    <col min="27" max="27" width="7.625" bestFit="1" customWidth="1"/>
    <col min="28" max="28" width="7.5" bestFit="1" customWidth="1"/>
    <col min="29" max="29" width="6.375" hidden="1" customWidth="1"/>
    <col min="30" max="32" width="6.125" hidden="1" customWidth="1"/>
    <col min="33" max="33" width="0.375" customWidth="1"/>
    <col min="34" max="34" width="0.5" customWidth="1"/>
  </cols>
  <sheetData>
    <row r="1" spans="1:82"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82" s="40"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2"/>
      <c r="BI2" s="2"/>
    </row>
    <row r="3" spans="1:82" ht="23.25" x14ac:dyDescent="0.35">
      <c r="F3" s="4"/>
      <c r="H3" s="1"/>
      <c r="I3" s="4"/>
      <c r="K3" s="4"/>
      <c r="L3" s="5"/>
      <c r="M3" s="4"/>
      <c r="N3" s="4"/>
      <c r="O3" s="4"/>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row>
    <row r="4" spans="1:82" ht="21" x14ac:dyDescent="0.35">
      <c r="F4" s="1"/>
      <c r="G4" s="1"/>
      <c r="H4" s="1"/>
      <c r="I4" s="1"/>
      <c r="J4" s="1"/>
      <c r="K4" s="1"/>
      <c r="L4" s="293" t="s">
        <v>1147</v>
      </c>
      <c r="M4" s="294"/>
      <c r="N4" s="294"/>
      <c r="O4" s="29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row>
    <row r="5" spans="1:82" x14ac:dyDescent="0.25">
      <c r="V5" s="1"/>
    </row>
    <row r="6" spans="1:82" x14ac:dyDescent="0.25">
      <c r="A6" s="266" t="s">
        <v>935</v>
      </c>
      <c r="B6" s="267"/>
      <c r="C6" s="267"/>
      <c r="D6" s="267"/>
      <c r="E6" s="267"/>
      <c r="F6" s="268"/>
      <c r="G6" s="9"/>
      <c r="H6" s="9"/>
      <c r="I6" s="9"/>
      <c r="J6" s="9"/>
      <c r="K6" s="9"/>
      <c r="L6" s="296" t="s">
        <v>365</v>
      </c>
      <c r="M6" s="297"/>
      <c r="N6" s="297"/>
      <c r="O6" s="297"/>
      <c r="P6" s="297"/>
      <c r="Q6" s="298"/>
      <c r="R6" s="9"/>
      <c r="S6" s="9"/>
      <c r="T6" s="9"/>
      <c r="U6" s="9"/>
      <c r="V6" s="9"/>
      <c r="W6" s="292"/>
      <c r="X6" s="292"/>
      <c r="Y6" s="292"/>
      <c r="Z6" s="292"/>
      <c r="AA6" s="292"/>
      <c r="AB6" s="292"/>
      <c r="AC6" s="9"/>
      <c r="AD6" s="9"/>
      <c r="AE6" s="9"/>
      <c r="AF6" s="9"/>
      <c r="AG6" s="9"/>
    </row>
    <row r="7" spans="1:82" x14ac:dyDescent="0.25">
      <c r="A7" s="10" t="s">
        <v>0</v>
      </c>
      <c r="B7" s="10" t="s">
        <v>1</v>
      </c>
      <c r="C7" s="10" t="s">
        <v>2</v>
      </c>
      <c r="D7" s="10" t="s">
        <v>3</v>
      </c>
      <c r="E7" s="10" t="s">
        <v>4</v>
      </c>
      <c r="F7" s="10" t="s">
        <v>5</v>
      </c>
      <c r="G7" s="11" t="s">
        <v>6</v>
      </c>
      <c r="H7" s="12"/>
      <c r="I7" s="12" t="s">
        <v>7</v>
      </c>
      <c r="J7" s="12"/>
      <c r="L7" s="143" t="s">
        <v>0</v>
      </c>
      <c r="M7" s="144" t="s">
        <v>1</v>
      </c>
      <c r="N7" s="144" t="s">
        <v>2</v>
      </c>
      <c r="O7" s="144" t="s">
        <v>3</v>
      </c>
      <c r="P7" s="144" t="s">
        <v>4</v>
      </c>
      <c r="Q7" s="144" t="s">
        <v>5</v>
      </c>
      <c r="R7" s="11" t="s">
        <v>6</v>
      </c>
      <c r="S7" s="12"/>
      <c r="T7" s="12" t="s">
        <v>7</v>
      </c>
      <c r="U7" s="12"/>
      <c r="W7" s="232"/>
      <c r="X7" s="232"/>
      <c r="Y7" s="232"/>
      <c r="Z7" s="232"/>
      <c r="AA7" s="232"/>
      <c r="AB7" s="232"/>
      <c r="AC7" s="134" t="s">
        <v>6</v>
      </c>
      <c r="AD7" s="12"/>
      <c r="AE7" s="12" t="s">
        <v>7</v>
      </c>
      <c r="AF7" s="12"/>
    </row>
    <row r="8" spans="1:82" x14ac:dyDescent="0.25">
      <c r="A8" s="13" t="s">
        <v>8</v>
      </c>
      <c r="B8" s="219">
        <v>287</v>
      </c>
      <c r="C8" s="116" t="s">
        <v>949</v>
      </c>
      <c r="D8" s="14">
        <v>8.65</v>
      </c>
      <c r="E8" s="14">
        <v>8</v>
      </c>
      <c r="F8" s="14">
        <f>SUM(D8:E8)</f>
        <v>16.649999999999999</v>
      </c>
      <c r="G8" s="12">
        <f t="shared" ref="G8:G13" si="0">IF(A8="M",D8)</f>
        <v>8.65</v>
      </c>
      <c r="H8" s="12" t="b">
        <f t="shared" ref="H8:H13" si="1">IF(A8="F",D8)</f>
        <v>0</v>
      </c>
      <c r="I8" s="12">
        <f t="shared" ref="I8:I13" si="2">IF(A8="M",E8)</f>
        <v>8</v>
      </c>
      <c r="J8" s="12" t="b">
        <f t="shared" ref="J8:J13" si="3">IF(A8="F",E8)</f>
        <v>0</v>
      </c>
      <c r="L8" s="145" t="s">
        <v>8</v>
      </c>
      <c r="M8" s="222">
        <v>293</v>
      </c>
      <c r="N8" s="146" t="s">
        <v>962</v>
      </c>
      <c r="O8" s="14">
        <v>7.95</v>
      </c>
      <c r="P8" s="14">
        <v>7.85</v>
      </c>
      <c r="Q8" s="14">
        <f>SUM(O8:P8)</f>
        <v>15.8</v>
      </c>
      <c r="R8" s="12">
        <f t="shared" ref="R8:R13" si="4">IF(L8="M",O8)</f>
        <v>7.95</v>
      </c>
      <c r="S8" s="12" t="b">
        <f t="shared" ref="S8:S13" si="5">IF(L8="F",O8)</f>
        <v>0</v>
      </c>
      <c r="T8" s="12">
        <f t="shared" ref="T8:T13" si="6">IF(L8="M",P8)</f>
        <v>7.85</v>
      </c>
      <c r="U8" s="12" t="b">
        <f t="shared" ref="U8:U13" si="7">IF(L8="F",P8)</f>
        <v>0</v>
      </c>
      <c r="W8" s="233"/>
      <c r="X8" s="234"/>
      <c r="Y8" s="132"/>
      <c r="Z8" s="149"/>
      <c r="AA8" s="149"/>
      <c r="AB8" s="149"/>
      <c r="AC8" s="12">
        <f t="shared" ref="AC8:AC13" si="8">IF(L8="M",O8)</f>
        <v>7.95</v>
      </c>
      <c r="AD8" s="12" t="b">
        <f t="shared" ref="AD8:AD13" si="9">IF(L8="F",O8)</f>
        <v>0</v>
      </c>
      <c r="AE8" s="12">
        <f t="shared" ref="AE8:AE13" si="10">IF(L8="M",P8)</f>
        <v>7.85</v>
      </c>
      <c r="AF8" s="12" t="b">
        <f t="shared" ref="AF8:AF13" si="11">IF(L8="F",P8)</f>
        <v>0</v>
      </c>
    </row>
    <row r="9" spans="1:82" x14ac:dyDescent="0.25">
      <c r="A9" s="13" t="s">
        <v>8</v>
      </c>
      <c r="B9" s="219">
        <v>288</v>
      </c>
      <c r="C9" s="116" t="s">
        <v>950</v>
      </c>
      <c r="D9" s="14">
        <v>8</v>
      </c>
      <c r="E9" s="14">
        <v>7.25</v>
      </c>
      <c r="F9" s="14">
        <f>SUM(D9:E9)</f>
        <v>15.25</v>
      </c>
      <c r="G9" s="12">
        <f t="shared" si="0"/>
        <v>8</v>
      </c>
      <c r="H9" s="12" t="b">
        <f t="shared" si="1"/>
        <v>0</v>
      </c>
      <c r="I9" s="12">
        <f t="shared" si="2"/>
        <v>7.25</v>
      </c>
      <c r="J9" s="12" t="b">
        <f t="shared" si="3"/>
        <v>0</v>
      </c>
      <c r="L9" s="145" t="s">
        <v>8</v>
      </c>
      <c r="M9" s="222">
        <v>294</v>
      </c>
      <c r="N9" s="146" t="s">
        <v>362</v>
      </c>
      <c r="O9" s="14">
        <v>8.4499999999999993</v>
      </c>
      <c r="P9" s="14">
        <v>7.9</v>
      </c>
      <c r="Q9" s="14">
        <f>SUM(O9:P9)</f>
        <v>16.350000000000001</v>
      </c>
      <c r="R9" s="12">
        <f t="shared" si="4"/>
        <v>8.4499999999999993</v>
      </c>
      <c r="S9" s="12" t="b">
        <f t="shared" si="5"/>
        <v>0</v>
      </c>
      <c r="T9" s="12">
        <f t="shared" si="6"/>
        <v>7.9</v>
      </c>
      <c r="U9" s="12" t="b">
        <f t="shared" si="7"/>
        <v>0</v>
      </c>
      <c r="W9" s="233"/>
      <c r="X9" s="234"/>
      <c r="Y9" s="132"/>
      <c r="Z9" s="149"/>
      <c r="AA9" s="149"/>
      <c r="AB9" s="149"/>
      <c r="AC9" s="12">
        <f t="shared" si="8"/>
        <v>8.4499999999999993</v>
      </c>
      <c r="AD9" s="12" t="b">
        <f t="shared" si="9"/>
        <v>0</v>
      </c>
      <c r="AE9" s="12">
        <f t="shared" si="10"/>
        <v>7.9</v>
      </c>
      <c r="AF9" s="12" t="b">
        <f t="shared" si="11"/>
        <v>0</v>
      </c>
    </row>
    <row r="10" spans="1:82" x14ac:dyDescent="0.25">
      <c r="A10" s="13" t="s">
        <v>8</v>
      </c>
      <c r="B10" s="219">
        <v>289</v>
      </c>
      <c r="C10" s="116" t="s">
        <v>954</v>
      </c>
      <c r="D10" s="14">
        <v>8.5500000000000007</v>
      </c>
      <c r="E10" s="14">
        <v>7.5</v>
      </c>
      <c r="F10" s="14">
        <f t="shared" ref="F10:F13" si="12">SUM(D10:E10)</f>
        <v>16.05</v>
      </c>
      <c r="G10" s="12">
        <f t="shared" si="0"/>
        <v>8.5500000000000007</v>
      </c>
      <c r="H10" s="12" t="b">
        <f t="shared" si="1"/>
        <v>0</v>
      </c>
      <c r="I10" s="12">
        <f t="shared" si="2"/>
        <v>7.5</v>
      </c>
      <c r="J10" s="12" t="b">
        <f t="shared" si="3"/>
        <v>0</v>
      </c>
      <c r="L10" s="145"/>
      <c r="M10" s="222">
        <v>295</v>
      </c>
      <c r="N10" s="146"/>
      <c r="O10" s="14">
        <v>0</v>
      </c>
      <c r="P10" s="14">
        <v>0</v>
      </c>
      <c r="Q10" s="14">
        <f t="shared" ref="Q10:Q13" si="13">SUM(O10:P10)</f>
        <v>0</v>
      </c>
      <c r="R10" s="12" t="b">
        <f t="shared" si="4"/>
        <v>0</v>
      </c>
      <c r="S10" s="12" t="b">
        <f t="shared" si="5"/>
        <v>0</v>
      </c>
      <c r="T10" s="12" t="b">
        <f t="shared" si="6"/>
        <v>0</v>
      </c>
      <c r="U10" s="12" t="b">
        <f t="shared" si="7"/>
        <v>0</v>
      </c>
      <c r="W10" s="233"/>
      <c r="X10" s="234"/>
      <c r="Y10" s="132"/>
      <c r="Z10" s="149"/>
      <c r="AA10" s="149"/>
      <c r="AB10" s="149"/>
      <c r="AC10" s="12" t="b">
        <f t="shared" si="8"/>
        <v>0</v>
      </c>
      <c r="AD10" s="12" t="b">
        <f t="shared" si="9"/>
        <v>0</v>
      </c>
      <c r="AE10" s="12" t="b">
        <f t="shared" si="10"/>
        <v>0</v>
      </c>
      <c r="AF10" s="12" t="b">
        <f t="shared" si="11"/>
        <v>0</v>
      </c>
    </row>
    <row r="11" spans="1:82" x14ac:dyDescent="0.25">
      <c r="A11" s="13" t="s">
        <v>9</v>
      </c>
      <c r="B11" s="219">
        <v>290</v>
      </c>
      <c r="C11" s="116" t="s">
        <v>951</v>
      </c>
      <c r="D11" s="15">
        <v>8.65</v>
      </c>
      <c r="E11" s="15">
        <v>8.3000000000000007</v>
      </c>
      <c r="F11" s="14">
        <f t="shared" si="12"/>
        <v>16.950000000000003</v>
      </c>
      <c r="G11" s="16" t="b">
        <f t="shared" si="0"/>
        <v>0</v>
      </c>
      <c r="H11" s="16">
        <f t="shared" si="1"/>
        <v>8.65</v>
      </c>
      <c r="I11" s="16" t="b">
        <f t="shared" si="2"/>
        <v>0</v>
      </c>
      <c r="J11" s="16">
        <f t="shared" si="3"/>
        <v>8.3000000000000007</v>
      </c>
      <c r="K11" s="9"/>
      <c r="L11" s="145" t="s">
        <v>9</v>
      </c>
      <c r="M11" s="222">
        <v>296</v>
      </c>
      <c r="N11" s="146" t="s">
        <v>960</v>
      </c>
      <c r="O11" s="15">
        <v>8.3000000000000007</v>
      </c>
      <c r="P11" s="15">
        <v>7.05</v>
      </c>
      <c r="Q11" s="14">
        <f t="shared" si="13"/>
        <v>15.350000000000001</v>
      </c>
      <c r="R11" s="16" t="b">
        <f t="shared" si="4"/>
        <v>0</v>
      </c>
      <c r="S11" s="16">
        <f t="shared" si="5"/>
        <v>8.3000000000000007</v>
      </c>
      <c r="T11" s="16" t="b">
        <f t="shared" si="6"/>
        <v>0</v>
      </c>
      <c r="U11" s="16">
        <f t="shared" si="7"/>
        <v>7.05</v>
      </c>
      <c r="V11" s="9"/>
      <c r="W11" s="233"/>
      <c r="X11" s="234"/>
      <c r="Y11" s="132"/>
      <c r="Z11" s="149"/>
      <c r="AA11" s="149"/>
      <c r="AB11" s="149"/>
      <c r="AC11" s="16" t="b">
        <f t="shared" si="8"/>
        <v>0</v>
      </c>
      <c r="AD11" s="16">
        <f t="shared" si="9"/>
        <v>8.3000000000000007</v>
      </c>
      <c r="AE11" s="16" t="b">
        <f t="shared" si="10"/>
        <v>0</v>
      </c>
      <c r="AF11" s="16">
        <f t="shared" si="11"/>
        <v>7.05</v>
      </c>
      <c r="AG11" s="9"/>
    </row>
    <row r="12" spans="1:82" x14ac:dyDescent="0.25">
      <c r="A12" s="13" t="s">
        <v>9</v>
      </c>
      <c r="B12" s="219">
        <v>291</v>
      </c>
      <c r="C12" s="116" t="s">
        <v>953</v>
      </c>
      <c r="D12" s="15">
        <v>9.1</v>
      </c>
      <c r="E12" s="15">
        <v>7.7</v>
      </c>
      <c r="F12" s="14">
        <f t="shared" si="12"/>
        <v>16.8</v>
      </c>
      <c r="G12" s="16" t="b">
        <f t="shared" si="0"/>
        <v>0</v>
      </c>
      <c r="H12" s="16">
        <f t="shared" si="1"/>
        <v>9.1</v>
      </c>
      <c r="I12" s="16" t="b">
        <f t="shared" si="2"/>
        <v>0</v>
      </c>
      <c r="J12" s="16">
        <f t="shared" si="3"/>
        <v>7.7</v>
      </c>
      <c r="K12" s="9"/>
      <c r="L12" s="145" t="s">
        <v>9</v>
      </c>
      <c r="M12" s="222">
        <v>297</v>
      </c>
      <c r="N12" s="146" t="s">
        <v>961</v>
      </c>
      <c r="O12" s="15">
        <v>8.3000000000000007</v>
      </c>
      <c r="P12" s="15">
        <v>7.4</v>
      </c>
      <c r="Q12" s="14">
        <f t="shared" si="13"/>
        <v>15.700000000000001</v>
      </c>
      <c r="R12" s="16" t="b">
        <f t="shared" si="4"/>
        <v>0</v>
      </c>
      <c r="S12" s="16">
        <f t="shared" si="5"/>
        <v>8.3000000000000007</v>
      </c>
      <c r="T12" s="16" t="b">
        <f t="shared" si="6"/>
        <v>0</v>
      </c>
      <c r="U12" s="16">
        <f t="shared" si="7"/>
        <v>7.4</v>
      </c>
      <c r="V12" s="9"/>
      <c r="W12" s="233"/>
      <c r="X12" s="234"/>
      <c r="Y12" s="132"/>
      <c r="Z12" s="149"/>
      <c r="AA12" s="149"/>
      <c r="AB12" s="149"/>
      <c r="AC12" s="16" t="b">
        <f t="shared" si="8"/>
        <v>0</v>
      </c>
      <c r="AD12" s="16">
        <f t="shared" si="9"/>
        <v>8.3000000000000007</v>
      </c>
      <c r="AE12" s="16" t="b">
        <f t="shared" si="10"/>
        <v>0</v>
      </c>
      <c r="AF12" s="16">
        <f t="shared" si="11"/>
        <v>7.4</v>
      </c>
      <c r="AG12" s="9"/>
    </row>
    <row r="13" spans="1:82" ht="16.5" thickBot="1" x14ac:dyDescent="0.3">
      <c r="A13" s="13" t="s">
        <v>9</v>
      </c>
      <c r="B13" s="219">
        <v>292</v>
      </c>
      <c r="C13" s="116" t="s">
        <v>952</v>
      </c>
      <c r="D13" s="15">
        <v>9.0500000000000007</v>
      </c>
      <c r="E13" s="15">
        <v>8.3000000000000007</v>
      </c>
      <c r="F13" s="14">
        <f t="shared" si="12"/>
        <v>17.350000000000001</v>
      </c>
      <c r="G13" s="16" t="b">
        <f t="shared" si="0"/>
        <v>0</v>
      </c>
      <c r="H13" s="16">
        <f t="shared" si="1"/>
        <v>9.0500000000000007</v>
      </c>
      <c r="I13" s="16" t="b">
        <f t="shared" si="2"/>
        <v>0</v>
      </c>
      <c r="J13" s="16">
        <f t="shared" si="3"/>
        <v>8.3000000000000007</v>
      </c>
      <c r="K13" s="9"/>
      <c r="L13" s="145"/>
      <c r="M13" s="222">
        <v>298</v>
      </c>
      <c r="N13" s="146"/>
      <c r="O13" s="15">
        <v>0</v>
      </c>
      <c r="P13" s="15">
        <v>0</v>
      </c>
      <c r="Q13" s="14">
        <f t="shared" si="13"/>
        <v>0</v>
      </c>
      <c r="R13" s="16" t="b">
        <f t="shared" si="4"/>
        <v>0</v>
      </c>
      <c r="S13" s="16" t="b">
        <f t="shared" si="5"/>
        <v>0</v>
      </c>
      <c r="T13" s="16" t="b">
        <f t="shared" si="6"/>
        <v>0</v>
      </c>
      <c r="U13" s="16" t="b">
        <f t="shared" si="7"/>
        <v>0</v>
      </c>
      <c r="V13" s="9"/>
      <c r="W13" s="233"/>
      <c r="X13" s="234"/>
      <c r="Y13" s="132"/>
      <c r="Z13" s="149"/>
      <c r="AA13" s="149"/>
      <c r="AB13" s="149"/>
      <c r="AC13" s="16" t="b">
        <f t="shared" si="8"/>
        <v>0</v>
      </c>
      <c r="AD13" s="16" t="b">
        <f t="shared" si="9"/>
        <v>0</v>
      </c>
      <c r="AE13" s="16" t="b">
        <f t="shared" si="10"/>
        <v>0</v>
      </c>
      <c r="AF13" s="16" t="b">
        <f t="shared" si="11"/>
        <v>0</v>
      </c>
      <c r="AG13" s="9"/>
    </row>
    <row r="14" spans="1:82" ht="16.5" thickBot="1" x14ac:dyDescent="0.3">
      <c r="A14" s="9"/>
      <c r="B14" s="9"/>
      <c r="C14" s="19" t="s">
        <v>10</v>
      </c>
      <c r="D14" s="20">
        <f>G15+H15</f>
        <v>35.349999999999994</v>
      </c>
      <c r="E14" s="20">
        <f>I15+J15</f>
        <v>32.1</v>
      </c>
      <c r="F14" s="21">
        <f>SUM(D14:E14)</f>
        <v>67.449999999999989</v>
      </c>
      <c r="G14" s="9">
        <f>COUNTIF(A8:A13,"M")</f>
        <v>3</v>
      </c>
      <c r="H14" s="9">
        <f>COUNTIF(A8:A13,"F")</f>
        <v>3</v>
      </c>
      <c r="I14" s="9">
        <f>COUNTIF(A8:A13,"M")</f>
        <v>3</v>
      </c>
      <c r="J14" s="9">
        <f>COUNTIF(A8:A13,"F")</f>
        <v>3</v>
      </c>
      <c r="K14" s="9"/>
      <c r="L14" s="49"/>
      <c r="M14" s="49"/>
      <c r="N14" s="147" t="s">
        <v>10</v>
      </c>
      <c r="O14" s="20">
        <f>R15+S15</f>
        <v>33</v>
      </c>
      <c r="P14" s="20">
        <f>T15+U15</f>
        <v>30.2</v>
      </c>
      <c r="Q14" s="21">
        <f>SUM(O14:P14)</f>
        <v>63.2</v>
      </c>
      <c r="R14" s="9">
        <f>COUNTIF(L8:L13,"M")</f>
        <v>2</v>
      </c>
      <c r="S14" s="9">
        <f>COUNTIF(L8:L13,"F")</f>
        <v>2</v>
      </c>
      <c r="T14" s="9">
        <f>COUNTIF(L8:L13,"M")</f>
        <v>2</v>
      </c>
      <c r="U14" s="9">
        <f>COUNTIF(L8:L13,"F")</f>
        <v>2</v>
      </c>
      <c r="V14" s="9"/>
      <c r="W14" s="150"/>
      <c r="X14" s="150"/>
      <c r="Y14" s="151"/>
      <c r="Z14" s="149"/>
      <c r="AA14" s="149"/>
      <c r="AB14" s="152"/>
      <c r="AC14" s="9">
        <f>COUNTIF(L8:L13,"M")</f>
        <v>2</v>
      </c>
      <c r="AD14" s="9">
        <f>COUNTIF(L8:L13,"F")</f>
        <v>2</v>
      </c>
      <c r="AE14" s="9">
        <f>COUNTIF(L8:L13,"M")</f>
        <v>2</v>
      </c>
      <c r="AF14" s="9">
        <f>COUNTIF(L8:L13,"F")</f>
        <v>2</v>
      </c>
      <c r="AG14" s="9"/>
    </row>
    <row r="15" spans="1:82" x14ac:dyDescent="0.25">
      <c r="A15" s="9"/>
      <c r="B15" s="22"/>
      <c r="C15" s="9"/>
      <c r="D15" s="9"/>
      <c r="E15" s="19"/>
      <c r="F15" s="23"/>
      <c r="G15" s="24">
        <f>IF(G14=2,SUM(G8:G13),IF(G14=3,SUM(G8:G13)-SMALL(G8:G13,1),IF(G14=4,SUM(G8:G13)-SMALL(G8:G13,1)-SMALL(G8:G13,2))))</f>
        <v>17.2</v>
      </c>
      <c r="H15" s="24">
        <f>IF(H14=2,SUM(H8:H13),IF(H14=3,SUM(H8:H13)-SMALL(H8:H13,1),IF(H14=4,SUM(H8:H13)-SMALL(H8:H13,1)-SMALL(H8:H13,2))))</f>
        <v>18.149999999999999</v>
      </c>
      <c r="I15" s="24">
        <f>IF(I14=2,SUM(I8:I13),IF(I14=3,SUM(I8:I13)-SMALL(I8:I13,1),IF(I14=4,SUM(I8:I13)-SMALL(I8:I13,1)-SMALL(I8:I13,2))))</f>
        <v>15.5</v>
      </c>
      <c r="J15" s="24">
        <f>IF(J14=2,SUM(J8:J13),IF(J14=3,SUM(J8:J13)-SMALL(J8:J13,1),IF(J14=4,SUM(J8:J13)-SMALL(J8:J13,1)-SMALL(J8:J13,2))))</f>
        <v>16.600000000000001</v>
      </c>
      <c r="K15" s="9"/>
      <c r="L15" s="9"/>
      <c r="M15" s="22"/>
      <c r="N15" s="9"/>
      <c r="O15" s="9"/>
      <c r="P15" s="19"/>
      <c r="Q15" s="23"/>
      <c r="R15" s="24">
        <f>IF(R14=2,SUM(R8:R13),IF(R14=3,SUM(R8:R13)-SMALL(R8:R13,1),IF(R14=4,SUM(R8:R13)-SMALL(R8:R13,1)-SMALL(R8:R13,2))))</f>
        <v>16.399999999999999</v>
      </c>
      <c r="S15" s="24">
        <f>IF(S14=2,SUM(S8:S13),IF(S14=3,SUM(S8:S13)-SMALL(S8:S13,1),IF(S14=4,SUM(S8:S13)-SMALL(S8:S13,1)-SMALL(S8:S13,2))))</f>
        <v>16.600000000000001</v>
      </c>
      <c r="T15" s="24">
        <f>IF(T14=2,SUM(T8:T13),IF(T14=3,SUM(T8:T13)-SMALL(T8:T13,1),IF(T14=4,SUM(T8:T13)-SMALL(T8:T13,1)-SMALL(T8:T13,2))))</f>
        <v>15.75</v>
      </c>
      <c r="U15" s="24">
        <f>IF(U14=2,SUM(U8:U13),IF(U14=3,SUM(U8:U13)-SMALL(U8:U13,1),IF(U14=4,SUM(U8:U13)-SMALL(U8:U13,1)-SMALL(U8:U13,2))))</f>
        <v>14.45</v>
      </c>
      <c r="V15" s="9"/>
      <c r="W15" s="127"/>
      <c r="X15" s="218"/>
      <c r="Y15" s="127"/>
      <c r="Z15" s="127"/>
      <c r="AA15" s="99"/>
      <c r="AB15" s="100"/>
      <c r="AC15" s="24">
        <f>IF(AC14=2,SUM(AC8:AC13),IF(AC14=3,SUM(AC8:AC13)-SMALL(AC8:AC13,1),IF(AC14=4,SUM(AC8:AC13)-SMALL(AC8:AC13,1)-SMALL(AC8:AC13,2))))</f>
        <v>16.399999999999999</v>
      </c>
      <c r="AD15" s="24">
        <f>IF(AD14=2,SUM(AD8:AD13),IF(AD14=3,SUM(AD8:AD13)-SMALL(AD8:AD13,1),IF(AD14=4,SUM(AD8:AD13)-SMALL(AD8:AD13,1)-SMALL(AD8:AD13,2))))</f>
        <v>16.600000000000001</v>
      </c>
      <c r="AE15" s="24">
        <f>IF(AE14=2,SUM(AE8:AE13),IF(AE14=3,SUM(AE8:AE13)-SMALL(AE8:AE13,1),IF(AE14=4,SUM(AE8:AE13)-SMALL(AE8:AE13,1)-SMALL(AE8:AE13,2))))</f>
        <v>15.75</v>
      </c>
      <c r="AF15" s="24">
        <f>IF(AF14=2,SUM(AF8:AF13),IF(AF14=3,SUM(AF8:AF13)-SMALL(AF8:AF13,1),IF(AF14=4,SUM(AF8:AF13)-SMALL(AF8:AF13,1)-SMALL(AF8:AF13,2))))</f>
        <v>14.45</v>
      </c>
      <c r="AG15" s="9"/>
    </row>
    <row r="16" spans="1:82" x14ac:dyDescent="0.25">
      <c r="G16" s="9"/>
      <c r="H16" s="9"/>
      <c r="I16" s="9"/>
      <c r="J16" s="9"/>
      <c r="K16" s="9"/>
      <c r="N16" s="47" t="s">
        <v>13</v>
      </c>
      <c r="O16" s="51" t="s">
        <v>5</v>
      </c>
      <c r="P16" s="52" t="s">
        <v>11</v>
      </c>
      <c r="Q16" s="23"/>
      <c r="R16" s="9"/>
      <c r="S16" s="9"/>
      <c r="T16" s="9"/>
      <c r="U16" s="9"/>
      <c r="V16" s="9"/>
      <c r="W16" s="127"/>
      <c r="X16" s="127"/>
      <c r="Y16" s="1"/>
      <c r="Z16" s="1"/>
      <c r="AA16" s="1"/>
      <c r="AB16" s="127"/>
    </row>
    <row r="17" spans="7:28" s="9" customFormat="1" x14ac:dyDescent="0.25">
      <c r="L17"/>
      <c r="M17"/>
      <c r="N17" t="s">
        <v>1040</v>
      </c>
      <c r="O17" s="55">
        <v>67.45</v>
      </c>
      <c r="P17" s="48">
        <f>SUMPRODUCT((O$17:O$18&gt;O17)/COUNTIF(O$17:O$17,O$17:O$17&amp;""))+1</f>
        <v>1</v>
      </c>
      <c r="Q17"/>
      <c r="W17" s="127"/>
      <c r="X17" s="127"/>
      <c r="Y17" s="127"/>
      <c r="Z17" s="127"/>
      <c r="AA17" s="127"/>
      <c r="AB17" s="127"/>
    </row>
    <row r="18" spans="7:28" x14ac:dyDescent="0.25">
      <c r="G18" s="16" t="b">
        <f>IF(W8="M",Z8)</f>
        <v>0</v>
      </c>
      <c r="H18" s="16" t="b">
        <f>IF(W8="F",Z8)</f>
        <v>0</v>
      </c>
      <c r="I18" s="16" t="b">
        <f>IF(W8="M",AA8)</f>
        <v>0</v>
      </c>
      <c r="J18" s="16" t="b">
        <f>IF(W8="F",AA8)</f>
        <v>0</v>
      </c>
      <c r="K18" s="9"/>
      <c r="N18" s="181" t="s">
        <v>1042</v>
      </c>
      <c r="O18" s="182">
        <f t="shared" ref="O18" si="14">Q14</f>
        <v>63.2</v>
      </c>
      <c r="P18" s="183">
        <f>SUMPRODUCT((O$17:O$17&gt;O18)/COUNTIF(O$17:O$17,O$17:O$17&amp;""))+1</f>
        <v>2</v>
      </c>
      <c r="R18" s="16"/>
      <c r="S18" s="16"/>
      <c r="T18" s="16"/>
      <c r="U18" s="16"/>
      <c r="V18" s="9"/>
      <c r="AB18" s="9"/>
    </row>
    <row r="19" spans="7:28" x14ac:dyDescent="0.25">
      <c r="G19" t="b">
        <f>IF(W9="M",Z9)</f>
        <v>0</v>
      </c>
      <c r="H19" t="b">
        <f>IF(W9="F",Z9)</f>
        <v>0</v>
      </c>
      <c r="I19" t="b">
        <f>IF(W9="M",AA9)</f>
        <v>0</v>
      </c>
      <c r="J19" t="b">
        <f>IF(W9="F",AA9)</f>
        <v>0</v>
      </c>
    </row>
    <row r="20" spans="7:28" x14ac:dyDescent="0.25">
      <c r="G20" t="b">
        <f>IF(W10="M",Z10)</f>
        <v>0</v>
      </c>
      <c r="H20" t="b">
        <f>IF(W10="F",Z10)</f>
        <v>0</v>
      </c>
      <c r="I20" t="b">
        <f>IF(W10="M",AA10)</f>
        <v>0</v>
      </c>
      <c r="J20" t="b">
        <f>IF(W10="F",AA10)</f>
        <v>0</v>
      </c>
    </row>
    <row r="21" spans="7:28" x14ac:dyDescent="0.25">
      <c r="G21">
        <f>COUNTIF(W8:W10,"M")</f>
        <v>0</v>
      </c>
      <c r="H21">
        <f>COUNTIF(W8:W10,"F")</f>
        <v>0</v>
      </c>
      <c r="I21">
        <f>COUNTIF(W8:W10,"M")</f>
        <v>0</v>
      </c>
      <c r="J21">
        <f>COUNTIF(W8:W10,"F")</f>
        <v>0</v>
      </c>
    </row>
    <row r="22" spans="7:28" x14ac:dyDescent="0.25">
      <c r="G22" t="b">
        <f>IF(G21=2,SUM(G18:G20),IF(G21=3,SUM(G18:G20)-SMALL(G18:G20,1),IF(G21=4,SUM(G18:G20)-SMALL(G18:G20,1)-SMALL(G18:G20,2))))</f>
        <v>0</v>
      </c>
      <c r="H22" t="b">
        <f>IF(H21=2,SUM(H18:H20),IF(H21=3,SUM(H18:H20)-SMALL(H18:H20,1),IF(H21=4,SUM(H18:H20)-SMALL(H18:H20,1)-SMALL(H18:H20,2))))</f>
        <v>0</v>
      </c>
      <c r="I22" t="b">
        <f>IF(I21=2,SUM(I18:I20),IF(I21=3,SUM(I18:I20)-SMALL(I18:I20,1),IF(I21=4,SUM(I18:I20)-SMALL(I18:I20,1)-SMALL(I18:I20,2))))</f>
        <v>0</v>
      </c>
      <c r="J22" t="b">
        <f>IF(J21=2,SUM(J18:J20),IF(J21=3,SUM(J18:J20)-SMALL(J18:J20,1),IF(J21=4,SUM(J18:J20)-SMALL(J18:J20,1)-SMALL(J18:J20,2))))</f>
        <v>0</v>
      </c>
    </row>
  </sheetData>
  <mergeCells count="5">
    <mergeCell ref="W6:AB6"/>
    <mergeCell ref="A1:AB1"/>
    <mergeCell ref="A2:AB2"/>
    <mergeCell ref="L4:O4"/>
    <mergeCell ref="L6:Q6"/>
  </mergeCells>
  <phoneticPr fontId="20" type="noConversion"/>
  <conditionalFormatting sqref="P18">
    <cfRule type="cellIs" dxfId="779" priority="1" operator="equal">
      <formula>3</formula>
    </cfRule>
    <cfRule type="cellIs" dxfId="778" priority="2" operator="equal">
      <formula>2</formula>
    </cfRule>
    <cfRule type="cellIs" dxfId="777" priority="3" operator="equal">
      <formula>1</formula>
    </cfRule>
  </conditionalFormatting>
  <conditionalFormatting sqref="P17:P18">
    <cfRule type="cellIs" dxfId="776" priority="4" operator="equal">
      <formula>3</formula>
    </cfRule>
    <cfRule type="cellIs" dxfId="775" priority="5" operator="equal">
      <formula>2</formula>
    </cfRule>
    <cfRule type="cellIs" dxfId="774" priority="6" operator="equal">
      <formula>1</formula>
    </cfRule>
  </conditionalFormatting>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24"/>
  <sheetViews>
    <sheetView topLeftCell="A2" zoomScale="90" zoomScaleNormal="90" zoomScalePageLayoutView="90" workbookViewId="0">
      <selection activeCell="H30" sqref="H30"/>
    </sheetView>
  </sheetViews>
  <sheetFormatPr defaultColWidth="8.875" defaultRowHeight="15.75" x14ac:dyDescent="0.25"/>
  <cols>
    <col min="1" max="1" width="4.875" customWidth="1"/>
    <col min="2" max="2" width="17.5" bestFit="1" customWidth="1"/>
    <col min="3" max="4" width="7.5" bestFit="1" customWidth="1"/>
    <col min="5" max="5" width="7.375" bestFit="1" customWidth="1"/>
    <col min="6" max="6" width="0.5" customWidth="1"/>
    <col min="7" max="7" width="4.625" bestFit="1" customWidth="1"/>
    <col min="8" max="8" width="18.375" customWidth="1"/>
    <col min="9" max="10" width="7.5" bestFit="1" customWidth="1"/>
    <col min="11" max="11" width="7.375" bestFit="1" customWidth="1"/>
    <col min="12" max="12" width="0.5" customWidth="1"/>
    <col min="13" max="13" width="4.625" bestFit="1" customWidth="1"/>
    <col min="14" max="14" width="22.125" customWidth="1"/>
    <col min="15" max="15" width="9.125" customWidth="1"/>
    <col min="16" max="16" width="7.5" bestFit="1" customWidth="1"/>
    <col min="17" max="17" width="7.375" bestFit="1" customWidth="1"/>
    <col min="18" max="18" width="0.375" customWidth="1"/>
    <col min="19" max="19" width="0.5" customWidth="1"/>
    <col min="20" max="20" width="1.875" bestFit="1" customWidth="1"/>
    <col min="21" max="21" width="7.625" customWidth="1"/>
    <col min="22" max="22" width="16.625" bestFit="1" customWidth="1"/>
    <col min="23" max="23" width="8.625" customWidth="1"/>
    <col min="24" max="24" width="5.375" customWidth="1"/>
    <col min="25" max="25" width="7.5" customWidth="1"/>
    <col min="26" max="26" width="6.125" style="58" customWidth="1"/>
    <col min="27" max="27" width="8.625" style="39" customWidth="1"/>
    <col min="28" max="28" width="6" style="6" customWidth="1"/>
  </cols>
  <sheetData>
    <row r="1" spans="1:69" s="106"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row>
    <row r="2" spans="1:69" s="106"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5"/>
      <c r="BI2" s="105"/>
    </row>
    <row r="3" spans="1:69" ht="28.5" customHeight="1" x14ac:dyDescent="0.25">
      <c r="E3" s="4"/>
      <c r="F3" s="4"/>
      <c r="G3" s="4"/>
      <c r="H3" s="4"/>
      <c r="I3" s="4"/>
      <c r="J3" s="1"/>
      <c r="K3" s="1"/>
      <c r="L3" s="1"/>
      <c r="M3" s="1"/>
      <c r="N3" s="1"/>
      <c r="O3" s="1"/>
      <c r="P3" s="1"/>
      <c r="Q3" s="1"/>
      <c r="R3" s="1"/>
      <c r="S3" s="1"/>
      <c r="T3" s="1"/>
      <c r="U3" s="1"/>
      <c r="V3" s="1"/>
      <c r="W3" s="1"/>
      <c r="X3" s="1"/>
      <c r="Y3" s="1"/>
      <c r="Z3" s="56"/>
      <c r="AA3" s="36"/>
      <c r="AB3" s="38"/>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21" x14ac:dyDescent="0.35">
      <c r="E4" s="1"/>
      <c r="F4" s="1"/>
      <c r="G4" s="286" t="s">
        <v>1119</v>
      </c>
      <c r="H4" s="304"/>
      <c r="I4" s="304"/>
      <c r="J4" s="305"/>
      <c r="M4" s="1"/>
      <c r="N4" s="1"/>
      <c r="O4" s="1"/>
      <c r="P4" s="1"/>
      <c r="Q4" s="1"/>
      <c r="R4" s="1"/>
      <c r="S4" s="1"/>
      <c r="T4" s="1"/>
      <c r="U4" s="1"/>
      <c r="V4" s="1"/>
      <c r="W4" s="1"/>
      <c r="X4" s="1"/>
      <c r="Y4" s="1"/>
      <c r="Z4" s="56"/>
      <c r="AA4" s="36"/>
      <c r="AB4" s="38"/>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6" spans="1:69" s="9" customFormat="1" x14ac:dyDescent="0.25">
      <c r="A6" s="172" t="s">
        <v>856</v>
      </c>
      <c r="B6" s="173"/>
      <c r="C6" s="173"/>
      <c r="D6" s="173"/>
      <c r="E6" s="174"/>
      <c r="G6" s="172" t="s">
        <v>886</v>
      </c>
      <c r="H6" s="173"/>
      <c r="I6" s="173"/>
      <c r="J6" s="173"/>
      <c r="K6" s="174"/>
      <c r="L6" s="127"/>
      <c r="M6" s="172" t="s">
        <v>221</v>
      </c>
      <c r="N6" s="173"/>
      <c r="O6" s="173"/>
      <c r="P6" s="173"/>
      <c r="Q6" s="174"/>
      <c r="U6" s="42" t="s">
        <v>13</v>
      </c>
      <c r="V6" s="43" t="s">
        <v>2</v>
      </c>
      <c r="W6" s="44" t="s">
        <v>6</v>
      </c>
      <c r="X6" s="44" t="s">
        <v>15</v>
      </c>
      <c r="Y6" s="44" t="s">
        <v>7</v>
      </c>
      <c r="Z6" s="57" t="s">
        <v>16</v>
      </c>
      <c r="AA6" s="45" t="s">
        <v>5</v>
      </c>
      <c r="AB6" s="46" t="s">
        <v>17</v>
      </c>
    </row>
    <row r="7" spans="1:69" x14ac:dyDescent="0.25">
      <c r="A7" s="10" t="s">
        <v>1</v>
      </c>
      <c r="B7" s="10" t="s">
        <v>2</v>
      </c>
      <c r="C7" s="10" t="s">
        <v>3</v>
      </c>
      <c r="D7" s="10" t="s">
        <v>4</v>
      </c>
      <c r="E7" s="10" t="s">
        <v>5</v>
      </c>
      <c r="G7" s="10" t="s">
        <v>1</v>
      </c>
      <c r="H7" s="10" t="s">
        <v>2</v>
      </c>
      <c r="I7" s="10" t="s">
        <v>3</v>
      </c>
      <c r="J7" s="10" t="s">
        <v>4</v>
      </c>
      <c r="K7" s="10" t="s">
        <v>5</v>
      </c>
      <c r="L7" s="1"/>
      <c r="M7" s="10" t="s">
        <v>1</v>
      </c>
      <c r="N7" s="10" t="s">
        <v>2</v>
      </c>
      <c r="O7" s="10" t="s">
        <v>3</v>
      </c>
      <c r="P7" s="10" t="s">
        <v>4</v>
      </c>
      <c r="Q7" s="10" t="s">
        <v>5</v>
      </c>
      <c r="U7" s="41" t="s">
        <v>838</v>
      </c>
      <c r="V7" s="109" t="s">
        <v>425</v>
      </c>
      <c r="W7" s="14">
        <f t="shared" ref="W7:W12" si="0">C8</f>
        <v>9.25</v>
      </c>
      <c r="X7" s="48">
        <f t="shared" ref="X7" si="1">SUMPRODUCT((W$7:W$23&gt;W7)/COUNTIF(W$7:W$23,W$7:W$23&amp;""))+1</f>
        <v>1</v>
      </c>
      <c r="Y7" s="14">
        <f t="shared" ref="Y7:Y12" si="2">D8</f>
        <v>9.1</v>
      </c>
      <c r="Z7" s="48">
        <f t="shared" ref="Z7:AB23" si="3">SUMPRODUCT((Y$7:Y$23&gt;Y7)/COUNTIF(Y$7:Y$23,Y$7:Y$23&amp;""))+1</f>
        <v>1</v>
      </c>
      <c r="AA7" s="37">
        <f>SUM(Table351213142439111622256365[[#This Row],[Floor]],Table351213142439111622256365[[#This Row],[Vault]])</f>
        <v>18.350000000000001</v>
      </c>
      <c r="AB7" s="48">
        <f t="shared" si="3"/>
        <v>1</v>
      </c>
    </row>
    <row r="8" spans="1:69" x14ac:dyDescent="0.25">
      <c r="A8" s="219">
        <v>865</v>
      </c>
      <c r="B8" s="109" t="s">
        <v>425</v>
      </c>
      <c r="C8" s="14">
        <v>9.25</v>
      </c>
      <c r="D8" s="14">
        <v>9.1</v>
      </c>
      <c r="E8" s="14">
        <f t="shared" ref="E8:E13" si="4">SUM(C8,D8)</f>
        <v>18.350000000000001</v>
      </c>
      <c r="G8" s="219">
        <v>871</v>
      </c>
      <c r="H8" s="109" t="s">
        <v>393</v>
      </c>
      <c r="I8" s="14">
        <v>8.35</v>
      </c>
      <c r="J8" s="14">
        <v>8.4</v>
      </c>
      <c r="K8" s="14">
        <f t="shared" ref="K8:K13" si="5">SUM(I8,J8)</f>
        <v>16.75</v>
      </c>
      <c r="M8" s="219">
        <v>877</v>
      </c>
      <c r="N8" s="50" t="s">
        <v>1014</v>
      </c>
      <c r="O8" s="14">
        <v>8</v>
      </c>
      <c r="P8" s="14">
        <v>8.1999999999999993</v>
      </c>
      <c r="Q8" s="14">
        <f t="shared" ref="Q8:Q13" si="6">SUM(O8,P8)</f>
        <v>16.2</v>
      </c>
      <c r="U8" s="41" t="s">
        <v>838</v>
      </c>
      <c r="V8" s="109" t="s">
        <v>84</v>
      </c>
      <c r="W8" s="14">
        <f t="shared" si="0"/>
        <v>8.1</v>
      </c>
      <c r="X8" s="48">
        <f t="shared" ref="X8" si="7">SUMPRODUCT((W$7:W$23&gt;W8)/COUNTIF(W$7:W$23,W$7:W$23&amp;""))+1</f>
        <v>8</v>
      </c>
      <c r="Y8" s="14">
        <f t="shared" si="2"/>
        <v>8.1</v>
      </c>
      <c r="Z8" s="48">
        <f t="shared" si="3"/>
        <v>6</v>
      </c>
      <c r="AA8" s="37">
        <f>SUM(Table351213142439111622256365[[#This Row],[Floor]],Table351213142439111622256365[[#This Row],[Vault]])</f>
        <v>16.2</v>
      </c>
      <c r="AB8" s="48">
        <f t="shared" si="3"/>
        <v>10</v>
      </c>
    </row>
    <row r="9" spans="1:69" x14ac:dyDescent="0.25">
      <c r="A9" s="219">
        <v>866</v>
      </c>
      <c r="B9" s="109" t="s">
        <v>84</v>
      </c>
      <c r="C9" s="14">
        <v>8.1</v>
      </c>
      <c r="D9" s="14">
        <v>8.1</v>
      </c>
      <c r="E9" s="14">
        <f t="shared" si="4"/>
        <v>16.2</v>
      </c>
      <c r="G9" s="219">
        <v>872</v>
      </c>
      <c r="H9" s="109" t="s">
        <v>401</v>
      </c>
      <c r="I9" s="14">
        <v>8.4</v>
      </c>
      <c r="J9" s="14">
        <v>7.6</v>
      </c>
      <c r="K9" s="14">
        <f t="shared" si="5"/>
        <v>16</v>
      </c>
      <c r="M9" s="219">
        <v>878</v>
      </c>
      <c r="N9" s="50" t="s">
        <v>1015</v>
      </c>
      <c r="O9" s="14">
        <v>0</v>
      </c>
      <c r="P9" s="14">
        <v>0</v>
      </c>
      <c r="Q9" s="14">
        <f t="shared" si="6"/>
        <v>0</v>
      </c>
      <c r="U9" s="41" t="s">
        <v>838</v>
      </c>
      <c r="V9" s="109" t="s">
        <v>418</v>
      </c>
      <c r="W9" s="14">
        <f t="shared" si="0"/>
        <v>8.35</v>
      </c>
      <c r="X9" s="48">
        <f t="shared" ref="X9" si="8">SUMPRODUCT((W$7:W$23&gt;W9)/COUNTIF(W$7:W$23,W$7:W$23&amp;""))+1</f>
        <v>7</v>
      </c>
      <c r="Y9" s="14">
        <f t="shared" si="2"/>
        <v>8.1999999999999993</v>
      </c>
      <c r="Z9" s="48">
        <f t="shared" si="3"/>
        <v>5</v>
      </c>
      <c r="AA9" s="37">
        <f>SUM(Table351213142439111622256365[[#This Row],[Floor]],Table351213142439111622256365[[#This Row],[Vault]])</f>
        <v>16.549999999999997</v>
      </c>
      <c r="AB9" s="48">
        <f t="shared" si="3"/>
        <v>7</v>
      </c>
    </row>
    <row r="10" spans="1:69" x14ac:dyDescent="0.25">
      <c r="A10" s="219">
        <v>867</v>
      </c>
      <c r="B10" s="109" t="s">
        <v>418</v>
      </c>
      <c r="C10" s="14">
        <v>8.35</v>
      </c>
      <c r="D10" s="14">
        <v>8.1999999999999993</v>
      </c>
      <c r="E10" s="14">
        <f t="shared" si="4"/>
        <v>16.549999999999997</v>
      </c>
      <c r="G10" s="219">
        <v>873</v>
      </c>
      <c r="H10" s="109" t="s">
        <v>391</v>
      </c>
      <c r="I10" s="14">
        <v>8.85</v>
      </c>
      <c r="J10" s="14">
        <v>8.4</v>
      </c>
      <c r="K10" s="14">
        <f t="shared" si="5"/>
        <v>17.25</v>
      </c>
      <c r="M10" s="219">
        <v>879</v>
      </c>
      <c r="N10" s="50" t="s">
        <v>1016</v>
      </c>
      <c r="O10" s="14">
        <v>8.4499999999999993</v>
      </c>
      <c r="P10" s="14">
        <v>8</v>
      </c>
      <c r="Q10" s="14">
        <f t="shared" si="6"/>
        <v>16.45</v>
      </c>
      <c r="U10" s="41" t="s">
        <v>838</v>
      </c>
      <c r="V10" s="109" t="s">
        <v>82</v>
      </c>
      <c r="W10" s="14">
        <f t="shared" si="0"/>
        <v>8.0500000000000007</v>
      </c>
      <c r="X10" s="48">
        <f t="shared" ref="X10" si="9">SUMPRODUCT((W$7:W$23&gt;W10)/COUNTIF(W$7:W$23,W$7:W$23&amp;""))+1</f>
        <v>9</v>
      </c>
      <c r="Y10" s="14">
        <f t="shared" si="2"/>
        <v>8.3000000000000007</v>
      </c>
      <c r="Z10" s="48">
        <f t="shared" si="3"/>
        <v>4</v>
      </c>
      <c r="AA10" s="37">
        <f>SUM(Table351213142439111622256365[[#This Row],[Floor]],Table351213142439111622256365[[#This Row],[Vault]])</f>
        <v>16.350000000000001</v>
      </c>
      <c r="AB10" s="48">
        <f t="shared" si="3"/>
        <v>9</v>
      </c>
    </row>
    <row r="11" spans="1:69" x14ac:dyDescent="0.25">
      <c r="A11" s="219">
        <v>868</v>
      </c>
      <c r="B11" s="109" t="s">
        <v>82</v>
      </c>
      <c r="C11" s="14">
        <v>8.0500000000000007</v>
      </c>
      <c r="D11" s="14">
        <v>8.3000000000000007</v>
      </c>
      <c r="E11" s="14">
        <f t="shared" si="4"/>
        <v>16.350000000000001</v>
      </c>
      <c r="G11" s="219">
        <v>874</v>
      </c>
      <c r="H11" s="109" t="s">
        <v>392</v>
      </c>
      <c r="I11" s="14">
        <v>8.6999999999999993</v>
      </c>
      <c r="J11" s="14">
        <v>8.3000000000000007</v>
      </c>
      <c r="K11" s="14">
        <f t="shared" si="5"/>
        <v>17</v>
      </c>
      <c r="M11" s="219">
        <v>880</v>
      </c>
      <c r="N11" s="50" t="s">
        <v>1017</v>
      </c>
      <c r="O11" s="14">
        <v>8.6</v>
      </c>
      <c r="P11" s="14">
        <v>7.6</v>
      </c>
      <c r="Q11" s="14">
        <f t="shared" si="6"/>
        <v>16.2</v>
      </c>
      <c r="U11" s="41" t="s">
        <v>838</v>
      </c>
      <c r="V11" s="109" t="s">
        <v>83</v>
      </c>
      <c r="W11" s="14">
        <f t="shared" si="0"/>
        <v>9.25</v>
      </c>
      <c r="X11" s="48">
        <f t="shared" ref="X11" si="10">SUMPRODUCT((W$7:W$23&gt;W11)/COUNTIF(W$7:W$23,W$7:W$23&amp;""))+1</f>
        <v>1</v>
      </c>
      <c r="Y11" s="14">
        <f t="shared" si="2"/>
        <v>8.3000000000000007</v>
      </c>
      <c r="Z11" s="48">
        <f t="shared" si="3"/>
        <v>4</v>
      </c>
      <c r="AA11" s="37">
        <f>SUM(Table351213142439111622256365[[#This Row],[Floor]],Table351213142439111622256365[[#This Row],[Vault]])</f>
        <v>17.55</v>
      </c>
      <c r="AB11" s="48">
        <f t="shared" si="3"/>
        <v>2</v>
      </c>
    </row>
    <row r="12" spans="1:69" x14ac:dyDescent="0.25">
      <c r="A12" s="219">
        <v>869</v>
      </c>
      <c r="B12" s="109" t="s">
        <v>83</v>
      </c>
      <c r="C12" s="14">
        <v>9.25</v>
      </c>
      <c r="D12" s="14">
        <v>8.3000000000000007</v>
      </c>
      <c r="E12" s="14">
        <f t="shared" si="4"/>
        <v>17.55</v>
      </c>
      <c r="G12" s="219">
        <v>875</v>
      </c>
      <c r="H12" s="109" t="s">
        <v>898</v>
      </c>
      <c r="I12" s="14">
        <v>8.1</v>
      </c>
      <c r="J12" s="14">
        <v>7.5</v>
      </c>
      <c r="K12" s="14">
        <f t="shared" si="5"/>
        <v>15.6</v>
      </c>
      <c r="M12" s="219">
        <v>881</v>
      </c>
      <c r="N12" s="50" t="s">
        <v>1018</v>
      </c>
      <c r="O12" s="14">
        <v>8</v>
      </c>
      <c r="P12" s="14">
        <v>8.8000000000000007</v>
      </c>
      <c r="Q12" s="14">
        <f t="shared" si="6"/>
        <v>16.8</v>
      </c>
      <c r="U12" s="41" t="s">
        <v>838</v>
      </c>
      <c r="V12" s="116" t="s">
        <v>426</v>
      </c>
      <c r="W12" s="14">
        <f t="shared" si="0"/>
        <v>8.4499999999999993</v>
      </c>
      <c r="X12" s="48">
        <f t="shared" ref="X12" si="11">SUMPRODUCT((W$7:W$23&gt;W12)/COUNTIF(W$7:W$23,W$7:W$23&amp;""))+1</f>
        <v>5</v>
      </c>
      <c r="Y12" s="14">
        <f t="shared" si="2"/>
        <v>8.1</v>
      </c>
      <c r="Z12" s="48">
        <f t="shared" si="3"/>
        <v>6</v>
      </c>
      <c r="AA12" s="37">
        <f>SUM(Table351213142439111622256365[[#This Row],[Floor]],Table351213142439111622256365[[#This Row],[Vault]])</f>
        <v>16.549999999999997</v>
      </c>
      <c r="AB12" s="48">
        <f t="shared" si="3"/>
        <v>7</v>
      </c>
    </row>
    <row r="13" spans="1:69" ht="16.5" thickBot="1" x14ac:dyDescent="0.3">
      <c r="A13" s="219">
        <v>870</v>
      </c>
      <c r="B13" s="116" t="s">
        <v>426</v>
      </c>
      <c r="C13" s="14">
        <v>8.4499999999999993</v>
      </c>
      <c r="D13" s="14">
        <v>8.1</v>
      </c>
      <c r="E13" s="18">
        <f t="shared" si="4"/>
        <v>16.549999999999997</v>
      </c>
      <c r="F13" s="9"/>
      <c r="G13" s="219">
        <v>876</v>
      </c>
      <c r="H13" s="116" t="s">
        <v>899</v>
      </c>
      <c r="I13" s="14">
        <v>8.4</v>
      </c>
      <c r="J13" s="14">
        <v>7.6</v>
      </c>
      <c r="K13" s="18">
        <f t="shared" si="5"/>
        <v>16</v>
      </c>
      <c r="L13" s="9"/>
      <c r="M13" s="219">
        <v>882</v>
      </c>
      <c r="N13" s="113"/>
      <c r="O13" s="14">
        <v>0</v>
      </c>
      <c r="P13" s="14">
        <v>0</v>
      </c>
      <c r="Q13" s="18">
        <f t="shared" si="6"/>
        <v>0</v>
      </c>
      <c r="R13" s="9"/>
      <c r="U13" s="41" t="s">
        <v>388</v>
      </c>
      <c r="V13" s="111" t="s">
        <v>393</v>
      </c>
      <c r="W13" s="15">
        <f>I8</f>
        <v>8.35</v>
      </c>
      <c r="X13" s="48">
        <f t="shared" ref="X13" si="12">SUMPRODUCT((W$7:W$23&gt;W13)/COUNTIF(W$7:W$23,W$7:W$23&amp;""))+1</f>
        <v>7</v>
      </c>
      <c r="Y13" s="15">
        <f t="shared" ref="Y13:Y18" si="13">J8</f>
        <v>8.4</v>
      </c>
      <c r="Z13" s="48">
        <f t="shared" si="3"/>
        <v>3</v>
      </c>
      <c r="AA13" s="37">
        <f>SUM(Table351213142439111622256365[[#This Row],[Floor]],Table351213142439111622256365[[#This Row],[Vault]])</f>
        <v>16.75</v>
      </c>
      <c r="AB13" s="48">
        <f t="shared" si="3"/>
        <v>6</v>
      </c>
    </row>
    <row r="14" spans="1:69" ht="16.5" thickBot="1" x14ac:dyDescent="0.3">
      <c r="B14" s="33" t="s">
        <v>10</v>
      </c>
      <c r="C14" s="20">
        <f>SUM(C8:C13)-SMALL(C8:C13,1)-SMALL(C8:C13,2)</f>
        <v>35.300000000000004</v>
      </c>
      <c r="D14" s="20">
        <f>SUM(D8:D13)-SMALL(D8:D13,1)-SMALL(D8:D13,2)</f>
        <v>33.9</v>
      </c>
      <c r="E14" s="21">
        <f>SUM(C14:D14)</f>
        <v>69.2</v>
      </c>
      <c r="F14" s="9"/>
      <c r="H14" s="33" t="s">
        <v>10</v>
      </c>
      <c r="I14" s="20">
        <f>SUM(I8:I13)-SMALL(I8:I13,1)-SMALL(I8:I13,2)</f>
        <v>34.349999999999994</v>
      </c>
      <c r="J14" s="20">
        <f>SUM(J8:J13)-SMALL(J8:J13,1)-SMALL(J8:J13,2)</f>
        <v>32.700000000000003</v>
      </c>
      <c r="K14" s="21">
        <f>SUM(I14:J14)</f>
        <v>67.05</v>
      </c>
      <c r="L14" s="9"/>
      <c r="N14" s="33" t="s">
        <v>10</v>
      </c>
      <c r="O14" s="20">
        <f>SUM(O8:O13)-SMALL(O8:O13,1)-SMALL(O8:O13,2)</f>
        <v>33.049999999999997</v>
      </c>
      <c r="P14" s="20">
        <f>SUM(P8:P13)-SMALL(P8:P13,1)-SMALL(P8:P13,2)</f>
        <v>32.599999999999994</v>
      </c>
      <c r="Q14" s="21">
        <f>SUM(O14:P14)</f>
        <v>65.649999999999991</v>
      </c>
      <c r="R14" s="9"/>
      <c r="U14" s="41" t="s">
        <v>388</v>
      </c>
      <c r="V14" s="111" t="s">
        <v>401</v>
      </c>
      <c r="W14" s="15">
        <f t="shared" ref="W14:W18" si="14">I9</f>
        <v>8.4</v>
      </c>
      <c r="X14" s="48">
        <f t="shared" ref="X14" si="15">SUMPRODUCT((W$7:W$23&gt;W14)/COUNTIF(W$7:W$23,W$7:W$23&amp;""))+1</f>
        <v>6</v>
      </c>
      <c r="Y14" s="15">
        <f t="shared" si="13"/>
        <v>7.6</v>
      </c>
      <c r="Z14" s="48">
        <f t="shared" si="3"/>
        <v>8</v>
      </c>
      <c r="AA14" s="37">
        <f>SUM(Table351213142439111622256365[[#This Row],[Floor]],Table351213142439111622256365[[#This Row],[Vault]])</f>
        <v>16</v>
      </c>
      <c r="AB14" s="48">
        <f t="shared" si="3"/>
        <v>11</v>
      </c>
    </row>
    <row r="15" spans="1:69" x14ac:dyDescent="0.25">
      <c r="B15" s="110" t="s">
        <v>107</v>
      </c>
      <c r="D15" s="33"/>
      <c r="E15" s="34"/>
      <c r="G15" s="1"/>
      <c r="H15" s="110" t="s">
        <v>107</v>
      </c>
      <c r="J15" s="33"/>
      <c r="K15" s="34"/>
      <c r="M15" s="1"/>
      <c r="N15" s="110" t="s">
        <v>107</v>
      </c>
      <c r="P15" s="33"/>
      <c r="Q15" s="34"/>
      <c r="U15" s="41" t="s">
        <v>388</v>
      </c>
      <c r="V15" s="111" t="s">
        <v>391</v>
      </c>
      <c r="W15" s="15">
        <f t="shared" si="14"/>
        <v>8.85</v>
      </c>
      <c r="X15" s="48">
        <f t="shared" ref="X15" si="16">SUMPRODUCT((W$7:W$23&gt;W15)/COUNTIF(W$7:W$23,W$7:W$23&amp;""))+1</f>
        <v>2</v>
      </c>
      <c r="Y15" s="15">
        <f t="shared" si="13"/>
        <v>8.4</v>
      </c>
      <c r="Z15" s="48">
        <f t="shared" si="3"/>
        <v>3</v>
      </c>
      <c r="AA15" s="37">
        <f>SUM(Table351213142439111622256365[[#This Row],[Floor]],Table351213142439111622256365[[#This Row],[Vault]])</f>
        <v>17.25</v>
      </c>
      <c r="AB15" s="48">
        <f t="shared" si="3"/>
        <v>3</v>
      </c>
    </row>
    <row r="16" spans="1:69" x14ac:dyDescent="0.25">
      <c r="U16" s="41" t="s">
        <v>388</v>
      </c>
      <c r="V16" s="111" t="s">
        <v>392</v>
      </c>
      <c r="W16" s="15">
        <f t="shared" si="14"/>
        <v>8.6999999999999993</v>
      </c>
      <c r="X16" s="48">
        <f t="shared" ref="X16" si="17">SUMPRODUCT((W$7:W$23&gt;W16)/COUNTIF(W$7:W$23,W$7:W$23&amp;""))+1</f>
        <v>3</v>
      </c>
      <c r="Y16" s="15">
        <f t="shared" si="13"/>
        <v>8.3000000000000007</v>
      </c>
      <c r="Z16" s="48">
        <f t="shared" si="3"/>
        <v>4</v>
      </c>
      <c r="AA16" s="37">
        <f>SUM(Table351213142439111622256365[[#This Row],[Floor]],Table351213142439111622256365[[#This Row],[Vault]])</f>
        <v>17</v>
      </c>
      <c r="AB16" s="48">
        <f t="shared" si="3"/>
        <v>4</v>
      </c>
    </row>
    <row r="17" spans="2:28" x14ac:dyDescent="0.25">
      <c r="N17" s="47" t="s">
        <v>13</v>
      </c>
      <c r="O17" s="51" t="s">
        <v>5</v>
      </c>
      <c r="P17" s="52" t="s">
        <v>11</v>
      </c>
      <c r="U17" s="41" t="s">
        <v>388</v>
      </c>
      <c r="V17" s="111" t="s">
        <v>898</v>
      </c>
      <c r="W17" s="15">
        <f t="shared" si="14"/>
        <v>8.1</v>
      </c>
      <c r="X17" s="48">
        <f t="shared" ref="X17" si="18">SUMPRODUCT((W$7:W$23&gt;W17)/COUNTIF(W$7:W$23,W$7:W$23&amp;""))+1</f>
        <v>8</v>
      </c>
      <c r="Y17" s="15">
        <f t="shared" si="13"/>
        <v>7.5</v>
      </c>
      <c r="Z17" s="48">
        <f t="shared" si="3"/>
        <v>9</v>
      </c>
      <c r="AA17" s="37">
        <f>SUM(Table351213142439111622256365[[#This Row],[Floor]],Table351213142439111622256365[[#This Row],[Vault]])</f>
        <v>15.6</v>
      </c>
      <c r="AB17" s="48">
        <f t="shared" si="3"/>
        <v>12</v>
      </c>
    </row>
    <row r="18" spans="2:28" x14ac:dyDescent="0.25">
      <c r="N18" s="53" t="s">
        <v>1068</v>
      </c>
      <c r="O18" s="55">
        <f t="shared" ref="O18" si="19">E14</f>
        <v>69.2</v>
      </c>
      <c r="P18" s="76">
        <f t="shared" ref="P18:P20" si="20">SUMPRODUCT((O$18:O$20&gt;O18)/COUNTIF(O$18:O$20,O$18:O$20&amp;""))+1</f>
        <v>1</v>
      </c>
      <c r="U18" s="41" t="s">
        <v>388</v>
      </c>
      <c r="V18" s="193" t="s">
        <v>899</v>
      </c>
      <c r="W18" s="15">
        <f t="shared" si="14"/>
        <v>8.4</v>
      </c>
      <c r="X18" s="48">
        <f t="shared" ref="X18" si="21">SUMPRODUCT((W$7:W$23&gt;W18)/COUNTIF(W$7:W$23,W$7:W$23&amp;""))+1</f>
        <v>6</v>
      </c>
      <c r="Y18" s="15">
        <f t="shared" si="13"/>
        <v>7.6</v>
      </c>
      <c r="Z18" s="48">
        <f t="shared" si="3"/>
        <v>8</v>
      </c>
      <c r="AA18" s="37">
        <f>SUM(Table351213142439111622256365[[#This Row],[Floor]],Table351213142439111622256365[[#This Row],[Vault]])</f>
        <v>16</v>
      </c>
      <c r="AB18" s="48">
        <f t="shared" si="3"/>
        <v>11</v>
      </c>
    </row>
    <row r="19" spans="2:28" x14ac:dyDescent="0.25">
      <c r="N19" s="62" t="s">
        <v>387</v>
      </c>
      <c r="O19" s="82">
        <f>K14</f>
        <v>67.05</v>
      </c>
      <c r="P19" s="76">
        <f t="shared" si="20"/>
        <v>2</v>
      </c>
      <c r="U19" s="41" t="s">
        <v>593</v>
      </c>
      <c r="V19" s="111" t="s">
        <v>1014</v>
      </c>
      <c r="W19" s="15">
        <f>O8</f>
        <v>8</v>
      </c>
      <c r="X19" s="48">
        <f t="shared" ref="X19" si="22">SUMPRODUCT((W$7:W$23&gt;W19)/COUNTIF(W$7:W$23,W$7:W$23&amp;""))+1</f>
        <v>10</v>
      </c>
      <c r="Y19" s="15">
        <f>P8</f>
        <v>8.1999999999999993</v>
      </c>
      <c r="Z19" s="48">
        <f t="shared" si="3"/>
        <v>5</v>
      </c>
      <c r="AA19" s="37">
        <f>SUM(Table351213142439111622256365[[#This Row],[Floor]],Table351213142439111622256365[[#This Row],[Vault]])</f>
        <v>16.2</v>
      </c>
      <c r="AB19" s="48">
        <f t="shared" si="3"/>
        <v>10</v>
      </c>
    </row>
    <row r="20" spans="2:28" x14ac:dyDescent="0.25">
      <c r="N20" s="62" t="s">
        <v>14</v>
      </c>
      <c r="O20" s="82">
        <f>Q14</f>
        <v>65.649999999999991</v>
      </c>
      <c r="P20" s="76">
        <f t="shared" si="20"/>
        <v>3</v>
      </c>
      <c r="Q20" s="49"/>
      <c r="R20" s="49"/>
      <c r="S20" s="49"/>
      <c r="T20" s="49"/>
      <c r="U20" s="41" t="s">
        <v>593</v>
      </c>
      <c r="V20" s="111" t="s">
        <v>1015</v>
      </c>
      <c r="W20" s="15">
        <f t="shared" ref="W20:W23" si="23">O9</f>
        <v>0</v>
      </c>
      <c r="X20" s="48">
        <f t="shared" ref="X20" si="24">SUMPRODUCT((W$7:W$23&gt;W20)/COUNTIF(W$7:W$23,W$7:W$23&amp;""))+1</f>
        <v>11</v>
      </c>
      <c r="Y20" s="15">
        <f>P9</f>
        <v>0</v>
      </c>
      <c r="Z20" s="48">
        <f t="shared" si="3"/>
        <v>10</v>
      </c>
      <c r="AA20" s="37">
        <f>SUM(Table351213142439111622256365[[#This Row],[Floor]],Table351213142439111622256365[[#This Row],[Vault]])</f>
        <v>0</v>
      </c>
      <c r="AB20" s="48">
        <f t="shared" si="3"/>
        <v>13</v>
      </c>
    </row>
    <row r="21" spans="2:28" x14ac:dyDescent="0.25">
      <c r="N21" s="53"/>
      <c r="O21" s="54"/>
      <c r="P21" s="48"/>
      <c r="Q21" s="49"/>
      <c r="R21" s="49"/>
      <c r="S21" s="49"/>
      <c r="T21" s="49"/>
      <c r="U21" s="41" t="s">
        <v>593</v>
      </c>
      <c r="V21" s="111" t="s">
        <v>1016</v>
      </c>
      <c r="W21" s="15">
        <f t="shared" si="23"/>
        <v>8.4499999999999993</v>
      </c>
      <c r="X21" s="48">
        <f t="shared" ref="X21" si="25">SUMPRODUCT((W$7:W$23&gt;W21)/COUNTIF(W$7:W$23,W$7:W$23&amp;""))+1</f>
        <v>5</v>
      </c>
      <c r="Y21" s="15">
        <f>P10</f>
        <v>8</v>
      </c>
      <c r="Z21" s="48">
        <f t="shared" si="3"/>
        <v>7</v>
      </c>
      <c r="AA21" s="37">
        <f>SUM(Table351213142439111622256365[[#This Row],[Floor]],Table351213142439111622256365[[#This Row],[Vault]])</f>
        <v>16.45</v>
      </c>
      <c r="AB21" s="48">
        <f t="shared" si="3"/>
        <v>8</v>
      </c>
    </row>
    <row r="22" spans="2:28" x14ac:dyDescent="0.25">
      <c r="J22" s="9"/>
      <c r="Q22" s="49"/>
      <c r="R22" s="49"/>
      <c r="S22" s="49"/>
      <c r="T22" s="49"/>
      <c r="U22" s="41" t="s">
        <v>593</v>
      </c>
      <c r="V22" s="111" t="s">
        <v>1017</v>
      </c>
      <c r="W22" s="15">
        <f t="shared" si="23"/>
        <v>8.6</v>
      </c>
      <c r="X22" s="48">
        <f t="shared" ref="X22" si="26">SUMPRODUCT((W$7:W$23&gt;W22)/COUNTIF(W$7:W$23,W$7:W$23&amp;""))+1</f>
        <v>4</v>
      </c>
      <c r="Y22" s="15">
        <f>P11</f>
        <v>7.6</v>
      </c>
      <c r="Z22" s="48">
        <f t="shared" si="3"/>
        <v>8</v>
      </c>
      <c r="AA22" s="37">
        <f>SUM(Table351213142439111622256365[[#This Row],[Floor]],Table351213142439111622256365[[#This Row],[Vault]])</f>
        <v>16.2</v>
      </c>
      <c r="AB22" s="48">
        <f t="shared" si="3"/>
        <v>10</v>
      </c>
    </row>
    <row r="23" spans="2:28" x14ac:dyDescent="0.25">
      <c r="B23" s="32"/>
      <c r="D23" s="33"/>
      <c r="E23" s="34"/>
      <c r="Q23" s="49"/>
      <c r="R23" s="49"/>
      <c r="S23" s="49"/>
      <c r="T23" s="49"/>
      <c r="U23" s="41" t="s">
        <v>593</v>
      </c>
      <c r="V23" s="193" t="s">
        <v>1018</v>
      </c>
      <c r="W23" s="15">
        <f t="shared" si="23"/>
        <v>8</v>
      </c>
      <c r="X23" s="48">
        <f t="shared" ref="X23" si="27">SUMPRODUCT((W$7:W$23&gt;W23)/COUNTIF(W$7:W$23,W$7:W$23&amp;""))+1</f>
        <v>10</v>
      </c>
      <c r="Y23" s="15">
        <f>P12</f>
        <v>8.8000000000000007</v>
      </c>
      <c r="Z23" s="48">
        <f t="shared" si="3"/>
        <v>2</v>
      </c>
      <c r="AA23" s="37">
        <f>SUM(Table351213142439111622256365[[#This Row],[Floor]],Table351213142439111622256365[[#This Row],[Vault]])</f>
        <v>16.8</v>
      </c>
      <c r="AB23" s="48">
        <f t="shared" si="3"/>
        <v>5</v>
      </c>
    </row>
    <row r="24" spans="2:28" x14ac:dyDescent="0.25">
      <c r="Q24" s="49"/>
      <c r="R24" s="49"/>
      <c r="S24" s="49"/>
      <c r="T24" s="49"/>
    </row>
  </sheetData>
  <mergeCells count="3">
    <mergeCell ref="A1:AB1"/>
    <mergeCell ref="A2:AB2"/>
    <mergeCell ref="G4:J4"/>
  </mergeCells>
  <phoneticPr fontId="20" type="noConversion"/>
  <conditionalFormatting sqref="AB7:AB23">
    <cfRule type="cellIs" dxfId="179" priority="16" operator="equal">
      <formula>3</formula>
    </cfRule>
    <cfRule type="cellIs" dxfId="178" priority="17" operator="equal">
      <formula>2</formula>
    </cfRule>
    <cfRule type="cellIs" dxfId="177" priority="18" operator="equal">
      <formula>1</formula>
    </cfRule>
  </conditionalFormatting>
  <conditionalFormatting sqref="P18:P20">
    <cfRule type="cellIs" dxfId="176" priority="7" operator="equal">
      <formula>3</formula>
    </cfRule>
    <cfRule type="cellIs" dxfId="175" priority="8" operator="equal">
      <formula>2</formula>
    </cfRule>
    <cfRule type="cellIs" dxfId="174" priority="9" operator="equal">
      <formula>1</formula>
    </cfRule>
  </conditionalFormatting>
  <conditionalFormatting sqref="Z7:Z23">
    <cfRule type="cellIs" dxfId="173" priority="4" operator="equal">
      <formula>3</formula>
    </cfRule>
    <cfRule type="cellIs" dxfId="172" priority="5" operator="equal">
      <formula>2</formula>
    </cfRule>
    <cfRule type="cellIs" dxfId="171" priority="6" operator="equal">
      <formula>1</formula>
    </cfRule>
  </conditionalFormatting>
  <conditionalFormatting sqref="X7:X23">
    <cfRule type="cellIs" dxfId="170" priority="1" operator="equal">
      <formula>3</formula>
    </cfRule>
    <cfRule type="cellIs" dxfId="169" priority="2" operator="equal">
      <formula>2</formula>
    </cfRule>
    <cfRule type="cellIs" dxfId="168" priority="3"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I81"/>
  <sheetViews>
    <sheetView topLeftCell="A27" zoomScale="90" zoomScaleNormal="90" zoomScalePageLayoutView="90" workbookViewId="0">
      <selection activeCell="N53" sqref="N53"/>
    </sheetView>
  </sheetViews>
  <sheetFormatPr defaultColWidth="8.875" defaultRowHeight="15.75" x14ac:dyDescent="0.25"/>
  <cols>
    <col min="1" max="1" width="4.875" customWidth="1"/>
    <col min="2" max="2" width="19.125" bestFit="1" customWidth="1"/>
    <col min="3" max="4" width="7.5" bestFit="1" customWidth="1"/>
    <col min="5" max="5" width="7.375" bestFit="1" customWidth="1"/>
    <col min="6" max="6" width="0.5" customWidth="1"/>
    <col min="7" max="7" width="5.375" bestFit="1" customWidth="1"/>
    <col min="8" max="8" width="22" customWidth="1"/>
    <col min="9" max="10" width="7.5" bestFit="1" customWidth="1"/>
    <col min="11" max="11" width="7.375" bestFit="1" customWidth="1"/>
    <col min="12" max="12" width="0.5" customWidth="1"/>
    <col min="13" max="13" width="4.625" bestFit="1" customWidth="1"/>
    <col min="14" max="14" width="22" customWidth="1"/>
    <col min="15" max="15" width="8.625" customWidth="1"/>
    <col min="16" max="16" width="9.625" customWidth="1"/>
    <col min="17" max="17" width="7.375" bestFit="1" customWidth="1"/>
    <col min="18" max="18" width="0.375" customWidth="1"/>
    <col min="19" max="19" width="0.5" customWidth="1"/>
    <col min="20" max="20" width="1.875" bestFit="1" customWidth="1"/>
    <col min="21" max="21" width="7.125" customWidth="1"/>
    <col min="22" max="22" width="20.875" bestFit="1" customWidth="1"/>
    <col min="23" max="23" width="6.375" customWidth="1"/>
    <col min="24" max="24" width="5" style="61" customWidth="1"/>
    <col min="25" max="25" width="9.375" customWidth="1"/>
    <col min="26" max="26" width="4.5" style="65" customWidth="1"/>
    <col min="27" max="27" width="9.375" style="47" customWidth="1"/>
    <col min="28" max="28" width="5.5" style="68" customWidth="1"/>
  </cols>
  <sheetData>
    <row r="1" spans="1:61" s="106"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row>
    <row r="2" spans="1:61" s="106"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5"/>
      <c r="BI2" s="105"/>
    </row>
    <row r="3" spans="1:61" ht="23.25" x14ac:dyDescent="0.25">
      <c r="E3" s="4"/>
      <c r="F3" s="4"/>
      <c r="G3" s="4"/>
      <c r="H3" s="4"/>
      <c r="I3" s="4"/>
      <c r="J3" s="1"/>
      <c r="K3" s="1"/>
      <c r="L3" s="1"/>
      <c r="M3" s="1"/>
      <c r="N3" s="1"/>
      <c r="O3" s="1"/>
      <c r="P3" s="1"/>
      <c r="Q3" s="1"/>
      <c r="R3" s="1"/>
      <c r="S3" s="1"/>
      <c r="T3" s="1"/>
      <c r="U3" s="1"/>
      <c r="V3" s="1"/>
      <c r="W3" s="1"/>
      <c r="X3" s="59"/>
      <c r="Y3" s="1"/>
      <c r="Z3" s="63"/>
      <c r="AA3" s="66"/>
      <c r="AB3" s="67"/>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21" x14ac:dyDescent="0.35">
      <c r="E4" s="1"/>
      <c r="F4" s="1"/>
      <c r="G4" s="289" t="s">
        <v>1120</v>
      </c>
      <c r="H4" s="290"/>
      <c r="I4" s="291"/>
      <c r="M4" s="1"/>
      <c r="N4" s="1"/>
      <c r="O4" s="1"/>
      <c r="P4" s="1"/>
      <c r="Q4" s="1"/>
      <c r="R4" s="1"/>
      <c r="S4" s="1"/>
      <c r="T4" s="1"/>
      <c r="U4" s="1"/>
      <c r="V4" s="1"/>
      <c r="W4" s="1"/>
      <c r="X4" s="59"/>
      <c r="Y4" s="1"/>
      <c r="Z4" s="63"/>
      <c r="AA4" s="66"/>
      <c r="AB4" s="67"/>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6" spans="1:61" s="9" customFormat="1" x14ac:dyDescent="0.25">
      <c r="A6" s="266" t="s">
        <v>106</v>
      </c>
      <c r="B6" s="267"/>
      <c r="C6" s="267"/>
      <c r="D6" s="267"/>
      <c r="E6" s="268"/>
      <c r="G6" s="266" t="s">
        <v>253</v>
      </c>
      <c r="H6" s="267"/>
      <c r="I6" s="267"/>
      <c r="J6" s="267"/>
      <c r="K6" s="268"/>
      <c r="M6" s="266" t="s">
        <v>102</v>
      </c>
      <c r="N6" s="267"/>
      <c r="O6" s="267"/>
      <c r="P6" s="267"/>
      <c r="Q6" s="268"/>
      <c r="U6" s="44" t="s">
        <v>67</v>
      </c>
      <c r="V6" s="44" t="s">
        <v>68</v>
      </c>
      <c r="W6" s="44" t="s">
        <v>69</v>
      </c>
      <c r="X6" s="60" t="s">
        <v>70</v>
      </c>
      <c r="Y6" s="44" t="s">
        <v>71</v>
      </c>
      <c r="Z6" s="64" t="s">
        <v>72</v>
      </c>
      <c r="AA6" s="44" t="s">
        <v>73</v>
      </c>
      <c r="AB6" s="60" t="s">
        <v>74</v>
      </c>
    </row>
    <row r="7" spans="1:61" x14ac:dyDescent="0.25">
      <c r="A7" s="10" t="s">
        <v>1</v>
      </c>
      <c r="B7" s="10" t="s">
        <v>2</v>
      </c>
      <c r="C7" s="10" t="s">
        <v>3</v>
      </c>
      <c r="D7" s="10" t="s">
        <v>4</v>
      </c>
      <c r="E7" s="10" t="s">
        <v>5</v>
      </c>
      <c r="G7" s="10" t="s">
        <v>1</v>
      </c>
      <c r="H7" s="10" t="s">
        <v>2</v>
      </c>
      <c r="I7" s="10" t="s">
        <v>3</v>
      </c>
      <c r="J7" s="10" t="s">
        <v>4</v>
      </c>
      <c r="K7" s="10" t="s">
        <v>5</v>
      </c>
      <c r="M7" s="10" t="s">
        <v>1</v>
      </c>
      <c r="N7" s="10" t="s">
        <v>2</v>
      </c>
      <c r="O7" s="10" t="s">
        <v>3</v>
      </c>
      <c r="P7" s="10" t="s">
        <v>4</v>
      </c>
      <c r="Q7" s="10" t="s">
        <v>5</v>
      </c>
      <c r="U7" s="17" t="s">
        <v>110</v>
      </c>
      <c r="V7" s="109" t="s">
        <v>117</v>
      </c>
      <c r="W7" s="15">
        <f t="shared" ref="W7:W12" si="0">C8</f>
        <v>8.1</v>
      </c>
      <c r="X7" s="48">
        <f t="shared" ref="X7:X56" si="1">SUMPRODUCT((W$7:W$56&gt;W7)/COUNTIF(W$7:W$56,W$7:W$56&amp;""))+1</f>
        <v>19</v>
      </c>
      <c r="Y7" s="15">
        <f t="shared" ref="Y7:Y12" si="2">D8</f>
        <v>7.1</v>
      </c>
      <c r="Z7" s="48">
        <f t="shared" ref="Z7:AB56" si="3">SUMPRODUCT((Y$7:Y$56&gt;Y7)/COUNTIF(Y$7:Y$56,Y$7:Y$56&amp;""))+1</f>
        <v>18.999999999999996</v>
      </c>
      <c r="AA7" s="77">
        <f>SUM(Table3515505713182942[[#This Row],[Floor4]],Table3515505713182942[[#This Row],[Vault6]])</f>
        <v>15.2</v>
      </c>
      <c r="AB7" s="48">
        <f t="shared" si="3"/>
        <v>26</v>
      </c>
    </row>
    <row r="8" spans="1:61" x14ac:dyDescent="0.25">
      <c r="A8" s="219">
        <v>885</v>
      </c>
      <c r="B8" s="109" t="s">
        <v>117</v>
      </c>
      <c r="C8" s="14">
        <v>8.1</v>
      </c>
      <c r="D8" s="14">
        <v>7.1</v>
      </c>
      <c r="E8" s="14">
        <f t="shared" ref="E8:E13" si="4">SUM(C8,D8)</f>
        <v>15.2</v>
      </c>
      <c r="G8" s="219">
        <v>891</v>
      </c>
      <c r="H8" s="109" t="s">
        <v>266</v>
      </c>
      <c r="I8" s="14">
        <v>8.75</v>
      </c>
      <c r="J8" s="14">
        <v>7.9</v>
      </c>
      <c r="K8" s="14">
        <f t="shared" ref="K8:K13" si="5">SUM(I8,J8)</f>
        <v>16.649999999999999</v>
      </c>
      <c r="M8" s="219">
        <v>897</v>
      </c>
      <c r="N8" s="109" t="s">
        <v>424</v>
      </c>
      <c r="O8" s="14">
        <v>8.6999999999999993</v>
      </c>
      <c r="P8" s="14">
        <v>7.65</v>
      </c>
      <c r="Q8" s="14">
        <f t="shared" ref="Q8:Q13" si="6">SUM(O8,P8)</f>
        <v>16.350000000000001</v>
      </c>
      <c r="U8" s="17" t="s">
        <v>110</v>
      </c>
      <c r="V8" s="109" t="s">
        <v>119</v>
      </c>
      <c r="W8" s="15">
        <f t="shared" si="0"/>
        <v>7.9</v>
      </c>
      <c r="X8" s="48">
        <f t="shared" si="1"/>
        <v>21</v>
      </c>
      <c r="Y8" s="15">
        <f t="shared" si="2"/>
        <v>7.8</v>
      </c>
      <c r="Z8" s="48">
        <f t="shared" si="3"/>
        <v>12</v>
      </c>
      <c r="AA8" s="77">
        <f>SUM(Table3515505713182942[[#This Row],[Floor4]],Table3515505713182942[[#This Row],[Vault6]])</f>
        <v>15.7</v>
      </c>
      <c r="AB8" s="48">
        <f t="shared" si="3"/>
        <v>23</v>
      </c>
    </row>
    <row r="9" spans="1:61" x14ac:dyDescent="0.25">
      <c r="A9" s="219">
        <v>886</v>
      </c>
      <c r="B9" s="109" t="s">
        <v>119</v>
      </c>
      <c r="C9" s="14">
        <v>7.9</v>
      </c>
      <c r="D9" s="14">
        <v>7.8</v>
      </c>
      <c r="E9" s="14">
        <f t="shared" si="4"/>
        <v>15.7</v>
      </c>
      <c r="G9" s="219">
        <v>892</v>
      </c>
      <c r="H9" s="109" t="s">
        <v>254</v>
      </c>
      <c r="I9" s="14">
        <v>9.3000000000000007</v>
      </c>
      <c r="J9" s="14">
        <v>9.1999999999999993</v>
      </c>
      <c r="K9" s="14">
        <f t="shared" si="5"/>
        <v>18.5</v>
      </c>
      <c r="M9" s="219">
        <v>898</v>
      </c>
      <c r="N9" s="109" t="s">
        <v>423</v>
      </c>
      <c r="O9" s="14">
        <v>8.6999999999999993</v>
      </c>
      <c r="P9" s="14">
        <v>8.8000000000000007</v>
      </c>
      <c r="Q9" s="14">
        <f t="shared" si="6"/>
        <v>17.5</v>
      </c>
      <c r="U9" s="17" t="s">
        <v>110</v>
      </c>
      <c r="V9" s="109" t="s">
        <v>123</v>
      </c>
      <c r="W9" s="15">
        <f t="shared" si="0"/>
        <v>8.6</v>
      </c>
      <c r="X9" s="48">
        <f t="shared" si="1"/>
        <v>12</v>
      </c>
      <c r="Y9" s="15">
        <f t="shared" si="2"/>
        <v>8.9</v>
      </c>
      <c r="Z9" s="48">
        <f t="shared" si="3"/>
        <v>2</v>
      </c>
      <c r="AA9" s="77">
        <f>SUM(Table3515505713182942[[#This Row],[Floor4]],Table3515505713182942[[#This Row],[Vault6]])</f>
        <v>17.5</v>
      </c>
      <c r="AB9" s="48">
        <f t="shared" si="3"/>
        <v>4</v>
      </c>
    </row>
    <row r="10" spans="1:61" x14ac:dyDescent="0.25">
      <c r="A10" s="219">
        <v>887</v>
      </c>
      <c r="B10" s="109" t="s">
        <v>123</v>
      </c>
      <c r="C10" s="14">
        <v>8.6</v>
      </c>
      <c r="D10" s="14">
        <v>8.9</v>
      </c>
      <c r="E10" s="14">
        <f t="shared" si="4"/>
        <v>17.5</v>
      </c>
      <c r="G10" s="219">
        <v>893</v>
      </c>
      <c r="H10" s="109" t="s">
        <v>264</v>
      </c>
      <c r="I10" s="14">
        <v>8.4499999999999993</v>
      </c>
      <c r="J10" s="14">
        <v>7.9</v>
      </c>
      <c r="K10" s="14">
        <f t="shared" si="5"/>
        <v>16.350000000000001</v>
      </c>
      <c r="M10" s="219">
        <v>899</v>
      </c>
      <c r="N10" s="109" t="s">
        <v>876</v>
      </c>
      <c r="O10" s="14">
        <v>8.85</v>
      </c>
      <c r="P10" s="14">
        <v>8.1999999999999993</v>
      </c>
      <c r="Q10" s="14">
        <f t="shared" si="6"/>
        <v>17.049999999999997</v>
      </c>
      <c r="U10" s="17" t="s">
        <v>110</v>
      </c>
      <c r="V10" s="109" t="s">
        <v>118</v>
      </c>
      <c r="W10" s="15">
        <f t="shared" si="0"/>
        <v>8.5500000000000007</v>
      </c>
      <c r="X10" s="48">
        <f t="shared" si="1"/>
        <v>13</v>
      </c>
      <c r="Y10" s="15">
        <f t="shared" si="2"/>
        <v>8.5</v>
      </c>
      <c r="Z10" s="48">
        <f t="shared" si="3"/>
        <v>6</v>
      </c>
      <c r="AA10" s="77">
        <f>SUM(Table3515505713182942[[#This Row],[Floor4]],Table3515505713182942[[#This Row],[Vault6]])</f>
        <v>17.05</v>
      </c>
      <c r="AB10" s="48">
        <f t="shared" si="3"/>
        <v>8</v>
      </c>
    </row>
    <row r="11" spans="1:61" x14ac:dyDescent="0.25">
      <c r="A11" s="219">
        <v>888</v>
      </c>
      <c r="B11" s="109" t="s">
        <v>118</v>
      </c>
      <c r="C11" s="14">
        <v>8.5500000000000007</v>
      </c>
      <c r="D11" s="14">
        <v>8.5</v>
      </c>
      <c r="E11" s="14">
        <f t="shared" si="4"/>
        <v>17.05</v>
      </c>
      <c r="G11" s="219">
        <v>894</v>
      </c>
      <c r="H11" s="109" t="s">
        <v>267</v>
      </c>
      <c r="I11" s="14">
        <v>9.0500000000000007</v>
      </c>
      <c r="J11" s="14">
        <v>7.85</v>
      </c>
      <c r="K11" s="14">
        <f t="shared" si="5"/>
        <v>16.899999999999999</v>
      </c>
      <c r="M11" s="219">
        <v>900</v>
      </c>
      <c r="N11" s="109" t="s">
        <v>877</v>
      </c>
      <c r="O11" s="14">
        <v>8.85</v>
      </c>
      <c r="P11" s="14">
        <v>8</v>
      </c>
      <c r="Q11" s="14">
        <f t="shared" si="6"/>
        <v>16.850000000000001</v>
      </c>
      <c r="U11" s="17" t="s">
        <v>110</v>
      </c>
      <c r="V11" s="116" t="s">
        <v>116</v>
      </c>
      <c r="W11" s="15">
        <f t="shared" si="0"/>
        <v>7.7</v>
      </c>
      <c r="X11" s="48">
        <f t="shared" si="1"/>
        <v>23.999999999999996</v>
      </c>
      <c r="Y11" s="15">
        <f t="shared" si="2"/>
        <v>8.1999999999999993</v>
      </c>
      <c r="Z11" s="48">
        <f t="shared" si="3"/>
        <v>7</v>
      </c>
      <c r="AA11" s="77">
        <f>SUM(Table3515505713182942[[#This Row],[Floor4]],Table3515505713182942[[#This Row],[Vault6]])</f>
        <v>15.899999999999999</v>
      </c>
      <c r="AB11" s="48">
        <f t="shared" si="3"/>
        <v>20</v>
      </c>
    </row>
    <row r="12" spans="1:61" x14ac:dyDescent="0.25">
      <c r="A12" s="219">
        <v>889</v>
      </c>
      <c r="B12" s="116" t="s">
        <v>116</v>
      </c>
      <c r="C12" s="14">
        <v>7.7</v>
      </c>
      <c r="D12" s="14">
        <v>8.1999999999999993</v>
      </c>
      <c r="E12" s="14">
        <f t="shared" si="4"/>
        <v>15.899999999999999</v>
      </c>
      <c r="G12" s="219">
        <v>895</v>
      </c>
      <c r="H12" s="109" t="s">
        <v>620</v>
      </c>
      <c r="I12" s="14">
        <v>9.0500000000000007</v>
      </c>
      <c r="J12" s="14">
        <v>7.8</v>
      </c>
      <c r="K12" s="14">
        <f t="shared" si="5"/>
        <v>16.850000000000001</v>
      </c>
      <c r="M12" s="219">
        <v>901</v>
      </c>
      <c r="N12" s="116" t="s">
        <v>878</v>
      </c>
      <c r="O12" s="14">
        <v>8.75</v>
      </c>
      <c r="P12" s="14">
        <v>7.8</v>
      </c>
      <c r="Q12" s="14">
        <f t="shared" si="6"/>
        <v>16.55</v>
      </c>
      <c r="U12" s="17" t="s">
        <v>110</v>
      </c>
      <c r="V12" s="116" t="s">
        <v>124</v>
      </c>
      <c r="W12" s="15">
        <f t="shared" si="0"/>
        <v>7.3</v>
      </c>
      <c r="X12" s="48">
        <f t="shared" si="1"/>
        <v>24.999999999999996</v>
      </c>
      <c r="Y12" s="15">
        <f t="shared" si="2"/>
        <v>7.8</v>
      </c>
      <c r="Z12" s="48">
        <f t="shared" si="3"/>
        <v>12</v>
      </c>
      <c r="AA12" s="77">
        <f>SUM(Table3515505713182942[[#This Row],[Floor4]],Table3515505713182942[[#This Row],[Vault6]])</f>
        <v>15.1</v>
      </c>
      <c r="AB12" s="48">
        <f t="shared" si="3"/>
        <v>27</v>
      </c>
    </row>
    <row r="13" spans="1:61" ht="16.5" thickBot="1" x14ac:dyDescent="0.3">
      <c r="A13" s="219">
        <v>890</v>
      </c>
      <c r="B13" s="116" t="s">
        <v>124</v>
      </c>
      <c r="C13" s="14">
        <v>7.3</v>
      </c>
      <c r="D13" s="14">
        <v>7.8</v>
      </c>
      <c r="E13" s="18">
        <f t="shared" si="4"/>
        <v>15.1</v>
      </c>
      <c r="F13" s="9"/>
      <c r="G13" s="219">
        <v>896</v>
      </c>
      <c r="H13" s="109" t="s">
        <v>98</v>
      </c>
      <c r="I13" s="14">
        <v>8.9499999999999993</v>
      </c>
      <c r="J13" s="14">
        <v>8.6999999999999993</v>
      </c>
      <c r="K13" s="18">
        <f t="shared" si="5"/>
        <v>17.649999999999999</v>
      </c>
      <c r="L13" s="9"/>
      <c r="M13" s="219">
        <v>902</v>
      </c>
      <c r="N13" s="113"/>
      <c r="O13" s="14">
        <v>0</v>
      </c>
      <c r="P13" s="14">
        <v>0</v>
      </c>
      <c r="Q13" s="18">
        <f t="shared" si="6"/>
        <v>0</v>
      </c>
      <c r="R13" s="9"/>
      <c r="U13" s="17" t="s">
        <v>182</v>
      </c>
      <c r="V13" s="109" t="s">
        <v>548</v>
      </c>
      <c r="W13" s="15">
        <f>C41</f>
        <v>8.6</v>
      </c>
      <c r="X13" s="48">
        <f t="shared" si="1"/>
        <v>12</v>
      </c>
      <c r="Y13" s="15">
        <f>D41</f>
        <v>8.8000000000000007</v>
      </c>
      <c r="Z13" s="48">
        <f t="shared" si="3"/>
        <v>3</v>
      </c>
      <c r="AA13" s="77">
        <f>SUM(Table3515505713182942[[#This Row],[Floor4]],Table3515505713182942[[#This Row],[Vault6]])</f>
        <v>17.399999999999999</v>
      </c>
      <c r="AB13" s="48">
        <f t="shared" si="3"/>
        <v>5</v>
      </c>
    </row>
    <row r="14" spans="1:61" ht="16.5" thickBot="1" x14ac:dyDescent="0.3">
      <c r="B14" s="33" t="s">
        <v>10</v>
      </c>
      <c r="C14" s="20">
        <f>SUM(C8:C13)-SMALL(C8:C13,1)-SMALL(C8:C13,2)</f>
        <v>33.150000000000006</v>
      </c>
      <c r="D14" s="20">
        <f>SUM(D8:D13)-SMALL(D8:D13,1)-SMALL(D8:D13,2)</f>
        <v>33.4</v>
      </c>
      <c r="E14" s="21">
        <f>SUM(C14:D14)</f>
        <v>66.550000000000011</v>
      </c>
      <c r="F14" s="9"/>
      <c r="H14" s="33" t="s">
        <v>10</v>
      </c>
      <c r="I14" s="20">
        <f>SUM(I8:I13)-SMALL(I8:I13,1)-SMALL(I8:I13,2)</f>
        <v>36.349999999999994</v>
      </c>
      <c r="J14" s="20">
        <f>SUM(J8:J13)-SMALL(J8:J13,1)-SMALL(J8:J13,2)</f>
        <v>33.699999999999996</v>
      </c>
      <c r="K14" s="21">
        <f>SUM(I14:J14)</f>
        <v>70.049999999999983</v>
      </c>
      <c r="L14" s="9"/>
      <c r="N14" s="33" t="s">
        <v>10</v>
      </c>
      <c r="O14" s="20">
        <f>SUM(O8:O13)-SMALL(O8:O13,1)-SMALL(O8:O13,2)</f>
        <v>35.150000000000006</v>
      </c>
      <c r="P14" s="20">
        <f>SUM(P8:P13)-SMALL(P8:P13,1)-SMALL(P8:P13,2)</f>
        <v>32.800000000000004</v>
      </c>
      <c r="Q14" s="21">
        <f>SUM(O14:P14)</f>
        <v>67.950000000000017</v>
      </c>
      <c r="R14" s="9"/>
      <c r="U14" s="17" t="s">
        <v>257</v>
      </c>
      <c r="V14" s="109" t="s">
        <v>266</v>
      </c>
      <c r="W14" s="15">
        <f>I8</f>
        <v>8.75</v>
      </c>
      <c r="X14" s="48">
        <f t="shared" si="1"/>
        <v>9</v>
      </c>
      <c r="Y14" s="15">
        <f t="shared" ref="Y14:Y19" si="7">J8</f>
        <v>7.9</v>
      </c>
      <c r="Z14" s="48">
        <f t="shared" si="3"/>
        <v>10.000000000000002</v>
      </c>
      <c r="AA14" s="77">
        <f>SUM(Table3515505713182942[[#This Row],[Floor4]],Table3515505713182942[[#This Row],[Vault6]])</f>
        <v>16.649999999999999</v>
      </c>
      <c r="AB14" s="48">
        <f t="shared" si="3"/>
        <v>13</v>
      </c>
    </row>
    <row r="15" spans="1:61" x14ac:dyDescent="0.25">
      <c r="B15" s="110" t="s">
        <v>107</v>
      </c>
      <c r="D15" s="33"/>
      <c r="E15" s="34"/>
      <c r="H15" s="110" t="s">
        <v>107</v>
      </c>
      <c r="J15" s="33"/>
      <c r="K15" s="34"/>
      <c r="N15" s="110" t="s">
        <v>107</v>
      </c>
      <c r="P15" s="33"/>
      <c r="Q15" s="34"/>
      <c r="U15" s="17" t="s">
        <v>257</v>
      </c>
      <c r="V15" s="109" t="s">
        <v>254</v>
      </c>
      <c r="W15" s="15">
        <f t="shared" ref="W15:W19" si="8">I9</f>
        <v>9.3000000000000007</v>
      </c>
      <c r="X15" s="48">
        <f t="shared" si="1"/>
        <v>3</v>
      </c>
      <c r="Y15" s="15">
        <f t="shared" si="7"/>
        <v>9.1999999999999993</v>
      </c>
      <c r="Z15" s="48">
        <f t="shared" si="3"/>
        <v>1</v>
      </c>
      <c r="AA15" s="77">
        <f>SUM(Table3515505713182942[[#This Row],[Floor4]],Table3515505713182942[[#This Row],[Vault6]])</f>
        <v>18.5</v>
      </c>
      <c r="AB15" s="48">
        <f t="shared" si="3"/>
        <v>1</v>
      </c>
    </row>
    <row r="16" spans="1:61" x14ac:dyDescent="0.25">
      <c r="U16" s="17" t="s">
        <v>257</v>
      </c>
      <c r="V16" s="109" t="s">
        <v>264</v>
      </c>
      <c r="W16" s="15">
        <f t="shared" si="8"/>
        <v>8.4499999999999993</v>
      </c>
      <c r="X16" s="48">
        <f t="shared" si="1"/>
        <v>14.000000000000002</v>
      </c>
      <c r="Y16" s="15">
        <f t="shared" si="7"/>
        <v>7.9</v>
      </c>
      <c r="Z16" s="48">
        <f t="shared" si="3"/>
        <v>10.000000000000002</v>
      </c>
      <c r="AA16" s="77">
        <f>SUM(Table3515505713182942[[#This Row],[Floor4]],Table3515505713182942[[#This Row],[Vault6]])</f>
        <v>16.350000000000001</v>
      </c>
      <c r="AB16" s="48">
        <f t="shared" si="3"/>
        <v>16</v>
      </c>
    </row>
    <row r="17" spans="1:28" x14ac:dyDescent="0.25">
      <c r="A17" s="266" t="s">
        <v>846</v>
      </c>
      <c r="B17" s="267"/>
      <c r="C17" s="267"/>
      <c r="D17" s="267"/>
      <c r="E17" s="268"/>
      <c r="F17" s="9"/>
      <c r="G17" s="266" t="s">
        <v>911</v>
      </c>
      <c r="H17" s="267"/>
      <c r="I17" s="267"/>
      <c r="J17" s="267"/>
      <c r="K17" s="268"/>
      <c r="L17" s="9"/>
      <c r="M17" s="266" t="s">
        <v>246</v>
      </c>
      <c r="N17" s="267"/>
      <c r="O17" s="267"/>
      <c r="P17" s="267"/>
      <c r="Q17" s="268"/>
      <c r="U17" s="17" t="s">
        <v>257</v>
      </c>
      <c r="V17" s="109" t="s">
        <v>267</v>
      </c>
      <c r="W17" s="15">
        <f t="shared" si="8"/>
        <v>9.0500000000000007</v>
      </c>
      <c r="X17" s="48">
        <f t="shared" si="1"/>
        <v>5</v>
      </c>
      <c r="Y17" s="15">
        <f t="shared" si="7"/>
        <v>7.85</v>
      </c>
      <c r="Z17" s="48">
        <f t="shared" si="3"/>
        <v>11</v>
      </c>
      <c r="AA17" s="77">
        <f>SUM(Table3515505713182942[[#This Row],[Floor4]],Table3515505713182942[[#This Row],[Vault6]])</f>
        <v>16.899999999999999</v>
      </c>
      <c r="AB17" s="48">
        <f t="shared" si="3"/>
        <v>9</v>
      </c>
    </row>
    <row r="18" spans="1:28" x14ac:dyDescent="0.25">
      <c r="A18" s="10" t="s">
        <v>1</v>
      </c>
      <c r="B18" s="10" t="s">
        <v>2</v>
      </c>
      <c r="C18" s="10" t="s">
        <v>3</v>
      </c>
      <c r="D18" s="10" t="s">
        <v>4</v>
      </c>
      <c r="E18" s="10" t="s">
        <v>5</v>
      </c>
      <c r="G18" s="10" t="s">
        <v>1</v>
      </c>
      <c r="H18" s="10" t="s">
        <v>2</v>
      </c>
      <c r="I18" s="10" t="s">
        <v>3</v>
      </c>
      <c r="J18" s="10" t="s">
        <v>4</v>
      </c>
      <c r="K18" s="10" t="s">
        <v>5</v>
      </c>
      <c r="M18" s="10" t="s">
        <v>1</v>
      </c>
      <c r="N18" s="10" t="s">
        <v>2</v>
      </c>
      <c r="O18" s="10" t="s">
        <v>3</v>
      </c>
      <c r="P18" s="10" t="s">
        <v>4</v>
      </c>
      <c r="Q18" s="10" t="s">
        <v>5</v>
      </c>
      <c r="U18" s="17" t="s">
        <v>257</v>
      </c>
      <c r="V18" s="109" t="s">
        <v>620</v>
      </c>
      <c r="W18" s="15">
        <f t="shared" si="8"/>
        <v>9.0500000000000007</v>
      </c>
      <c r="X18" s="48">
        <f t="shared" si="1"/>
        <v>5</v>
      </c>
      <c r="Y18" s="15">
        <f t="shared" si="7"/>
        <v>7.8</v>
      </c>
      <c r="Z18" s="48">
        <f t="shared" si="3"/>
        <v>12</v>
      </c>
      <c r="AA18" s="77">
        <f>SUM(Table3515505713182942[[#This Row],[Floor4]],Table3515505713182942[[#This Row],[Vault6]])</f>
        <v>16.850000000000001</v>
      </c>
      <c r="AB18" s="48">
        <f t="shared" si="3"/>
        <v>10</v>
      </c>
    </row>
    <row r="19" spans="1:28" x14ac:dyDescent="0.25">
      <c r="A19" s="219">
        <v>903</v>
      </c>
      <c r="B19" s="109" t="s">
        <v>879</v>
      </c>
      <c r="C19" s="14">
        <v>8.75</v>
      </c>
      <c r="D19" s="14">
        <v>8</v>
      </c>
      <c r="E19" s="14">
        <f t="shared" ref="E19:E24" si="9">SUM(C19,D19)</f>
        <v>16.75</v>
      </c>
      <c r="G19" s="219">
        <v>909</v>
      </c>
      <c r="H19" s="109" t="s">
        <v>924</v>
      </c>
      <c r="I19" s="14">
        <v>7.8</v>
      </c>
      <c r="J19" s="14">
        <v>7.9</v>
      </c>
      <c r="K19" s="14">
        <f t="shared" ref="K19:K24" si="10">SUM(I19,J19)</f>
        <v>15.7</v>
      </c>
      <c r="M19" s="219">
        <v>915</v>
      </c>
      <c r="N19" s="109" t="s">
        <v>918</v>
      </c>
      <c r="O19" s="14">
        <v>6.95</v>
      </c>
      <c r="P19" s="14">
        <v>7.4</v>
      </c>
      <c r="Q19" s="14">
        <f t="shared" ref="Q19:Q24" si="11">SUM(O19,P19)</f>
        <v>14.350000000000001</v>
      </c>
      <c r="U19" s="17" t="s">
        <v>257</v>
      </c>
      <c r="V19" s="109" t="s">
        <v>98</v>
      </c>
      <c r="W19" s="15">
        <f t="shared" si="8"/>
        <v>8.9499999999999993</v>
      </c>
      <c r="X19" s="48">
        <f t="shared" si="1"/>
        <v>6</v>
      </c>
      <c r="Y19" s="15">
        <f t="shared" si="7"/>
        <v>8.6999999999999993</v>
      </c>
      <c r="Z19" s="48">
        <f t="shared" si="3"/>
        <v>4</v>
      </c>
      <c r="AA19" s="77">
        <f>SUM(Table3515505713182942[[#This Row],[Floor4]],Table3515505713182942[[#This Row],[Vault6]])</f>
        <v>17.649999999999999</v>
      </c>
      <c r="AB19" s="48">
        <f t="shared" si="3"/>
        <v>3</v>
      </c>
    </row>
    <row r="20" spans="1:28" x14ac:dyDescent="0.25">
      <c r="A20" s="219">
        <v>904</v>
      </c>
      <c r="B20" s="109" t="s">
        <v>880</v>
      </c>
      <c r="C20" s="14">
        <v>8.65</v>
      </c>
      <c r="D20" s="14">
        <v>8</v>
      </c>
      <c r="E20" s="14">
        <f t="shared" si="9"/>
        <v>16.649999999999999</v>
      </c>
      <c r="G20" s="219">
        <v>910</v>
      </c>
      <c r="H20" s="109" t="s">
        <v>249</v>
      </c>
      <c r="I20" s="14">
        <v>8.5500000000000007</v>
      </c>
      <c r="J20" s="14">
        <v>7.8</v>
      </c>
      <c r="K20" s="14">
        <f t="shared" si="10"/>
        <v>16.350000000000001</v>
      </c>
      <c r="M20" s="219">
        <v>916</v>
      </c>
      <c r="N20" s="109" t="s">
        <v>919</v>
      </c>
      <c r="O20" s="14">
        <v>7.7</v>
      </c>
      <c r="P20" s="14">
        <v>7.5</v>
      </c>
      <c r="Q20" s="14">
        <f t="shared" si="11"/>
        <v>15.2</v>
      </c>
      <c r="U20" s="17" t="s">
        <v>838</v>
      </c>
      <c r="V20" s="109" t="s">
        <v>424</v>
      </c>
      <c r="W20" s="15">
        <f>O8</f>
        <v>8.6999999999999993</v>
      </c>
      <c r="X20" s="48">
        <f t="shared" si="1"/>
        <v>10</v>
      </c>
      <c r="Y20" s="15">
        <f>P8</f>
        <v>7.65</v>
      </c>
      <c r="Z20" s="48">
        <f t="shared" si="3"/>
        <v>13.999999999999998</v>
      </c>
      <c r="AA20" s="77">
        <f>SUM(Table3515505713182942[[#This Row],[Floor4]],Table3515505713182942[[#This Row],[Vault6]])</f>
        <v>16.350000000000001</v>
      </c>
      <c r="AB20" s="48">
        <f t="shared" si="3"/>
        <v>16</v>
      </c>
    </row>
    <row r="21" spans="1:28" x14ac:dyDescent="0.25">
      <c r="A21" s="219">
        <v>905</v>
      </c>
      <c r="B21" s="109" t="s">
        <v>881</v>
      </c>
      <c r="C21" s="14">
        <v>0</v>
      </c>
      <c r="D21" s="14">
        <v>0</v>
      </c>
      <c r="E21" s="14">
        <f t="shared" si="9"/>
        <v>0</v>
      </c>
      <c r="G21" s="219">
        <v>911</v>
      </c>
      <c r="H21" s="109" t="s">
        <v>925</v>
      </c>
      <c r="I21" s="14">
        <v>8.1999999999999993</v>
      </c>
      <c r="J21" s="14">
        <v>7.6</v>
      </c>
      <c r="K21" s="14">
        <f t="shared" si="10"/>
        <v>15.799999999999999</v>
      </c>
      <c r="M21" s="219">
        <v>917</v>
      </c>
      <c r="N21" s="109" t="s">
        <v>920</v>
      </c>
      <c r="O21" s="14">
        <v>7.8</v>
      </c>
      <c r="P21" s="14">
        <v>7.3</v>
      </c>
      <c r="Q21" s="14">
        <f t="shared" si="11"/>
        <v>15.1</v>
      </c>
      <c r="U21" s="17" t="s">
        <v>838</v>
      </c>
      <c r="V21" s="109" t="s">
        <v>423</v>
      </c>
      <c r="W21" s="15">
        <f t="shared" ref="W21:W23" si="12">O9</f>
        <v>8.6999999999999993</v>
      </c>
      <c r="X21" s="48">
        <f t="shared" si="1"/>
        <v>10</v>
      </c>
      <c r="Y21" s="15">
        <f>P9</f>
        <v>8.8000000000000007</v>
      </c>
      <c r="Z21" s="48">
        <f t="shared" si="3"/>
        <v>3</v>
      </c>
      <c r="AA21" s="77">
        <f>SUM(Table3515505713182942[[#This Row],[Floor4]],Table3515505713182942[[#This Row],[Vault6]])</f>
        <v>17.5</v>
      </c>
      <c r="AB21" s="48">
        <f t="shared" si="3"/>
        <v>4</v>
      </c>
    </row>
    <row r="22" spans="1:28" x14ac:dyDescent="0.25">
      <c r="A22" s="219">
        <v>906</v>
      </c>
      <c r="B22" s="109" t="s">
        <v>420</v>
      </c>
      <c r="C22" s="14">
        <v>8.9499999999999993</v>
      </c>
      <c r="D22" s="14">
        <v>7.8</v>
      </c>
      <c r="E22" s="14">
        <f t="shared" si="9"/>
        <v>16.75</v>
      </c>
      <c r="G22" s="219">
        <v>912</v>
      </c>
      <c r="H22" s="109" t="s">
        <v>926</v>
      </c>
      <c r="I22" s="14">
        <v>0</v>
      </c>
      <c r="J22" s="14">
        <v>0</v>
      </c>
      <c r="K22" s="14">
        <f t="shared" si="10"/>
        <v>0</v>
      </c>
      <c r="M22" s="219">
        <v>918</v>
      </c>
      <c r="N22" s="109" t="s">
        <v>921</v>
      </c>
      <c r="O22" s="14">
        <v>7.75</v>
      </c>
      <c r="P22" s="14">
        <v>7.5</v>
      </c>
      <c r="Q22" s="14">
        <f t="shared" si="11"/>
        <v>15.25</v>
      </c>
      <c r="U22" s="17" t="s">
        <v>838</v>
      </c>
      <c r="V22" s="109" t="s">
        <v>876</v>
      </c>
      <c r="W22" s="15">
        <f t="shared" si="12"/>
        <v>8.85</v>
      </c>
      <c r="X22" s="48">
        <f t="shared" si="1"/>
        <v>8</v>
      </c>
      <c r="Y22" s="15">
        <f>P10</f>
        <v>8.1999999999999993</v>
      </c>
      <c r="Z22" s="48">
        <f t="shared" si="3"/>
        <v>7</v>
      </c>
      <c r="AA22" s="77">
        <f>SUM(Table3515505713182942[[#This Row],[Floor4]],Table3515505713182942[[#This Row],[Vault6]])</f>
        <v>17.049999999999997</v>
      </c>
      <c r="AB22" s="48">
        <f t="shared" si="3"/>
        <v>8</v>
      </c>
    </row>
    <row r="23" spans="1:28" x14ac:dyDescent="0.25">
      <c r="A23" s="219">
        <v>907</v>
      </c>
      <c r="B23" s="109" t="s">
        <v>848</v>
      </c>
      <c r="C23" s="14">
        <v>8.9</v>
      </c>
      <c r="D23" s="14">
        <v>7.8</v>
      </c>
      <c r="E23" s="14">
        <f t="shared" si="9"/>
        <v>16.7</v>
      </c>
      <c r="G23" s="219">
        <v>913</v>
      </c>
      <c r="H23" s="109" t="s">
        <v>251</v>
      </c>
      <c r="I23" s="14">
        <v>8.85</v>
      </c>
      <c r="J23" s="14">
        <v>7.8</v>
      </c>
      <c r="K23" s="14">
        <f t="shared" si="10"/>
        <v>16.649999999999999</v>
      </c>
      <c r="M23" s="219">
        <v>919</v>
      </c>
      <c r="N23" s="109" t="s">
        <v>922</v>
      </c>
      <c r="O23" s="14">
        <v>8.65</v>
      </c>
      <c r="P23" s="14">
        <v>7.6</v>
      </c>
      <c r="Q23" s="14">
        <f t="shared" si="11"/>
        <v>16.25</v>
      </c>
      <c r="U23" s="17" t="s">
        <v>838</v>
      </c>
      <c r="V23" s="109" t="s">
        <v>877</v>
      </c>
      <c r="W23" s="15">
        <f t="shared" si="12"/>
        <v>8.85</v>
      </c>
      <c r="X23" s="48">
        <f t="shared" si="1"/>
        <v>8</v>
      </c>
      <c r="Y23" s="15">
        <f>P11</f>
        <v>8</v>
      </c>
      <c r="Z23" s="48">
        <f t="shared" si="3"/>
        <v>8</v>
      </c>
      <c r="AA23" s="77">
        <f>SUM(Table3515505713182942[[#This Row],[Floor4]],Table3515505713182942[[#This Row],[Vault6]])</f>
        <v>16.850000000000001</v>
      </c>
      <c r="AB23" s="48">
        <f t="shared" si="3"/>
        <v>10</v>
      </c>
    </row>
    <row r="24" spans="1:28" ht="16.5" thickBot="1" x14ac:dyDescent="0.3">
      <c r="A24" s="219">
        <v>908</v>
      </c>
      <c r="B24" s="113"/>
      <c r="C24" s="14">
        <v>0</v>
      </c>
      <c r="D24" s="14">
        <v>0</v>
      </c>
      <c r="E24" s="18">
        <f t="shared" si="9"/>
        <v>0</v>
      </c>
      <c r="F24" s="9"/>
      <c r="G24" s="219">
        <v>914</v>
      </c>
      <c r="H24" s="113"/>
      <c r="I24" s="14">
        <v>0</v>
      </c>
      <c r="J24" s="14">
        <v>0</v>
      </c>
      <c r="K24" s="18">
        <f t="shared" si="10"/>
        <v>0</v>
      </c>
      <c r="L24" s="9"/>
      <c r="M24" s="219">
        <v>920</v>
      </c>
      <c r="N24" s="109" t="s">
        <v>923</v>
      </c>
      <c r="O24" s="14">
        <v>8.15</v>
      </c>
      <c r="P24" s="14">
        <v>7.4</v>
      </c>
      <c r="Q24" s="18">
        <f t="shared" si="11"/>
        <v>15.55</v>
      </c>
      <c r="R24" s="9"/>
      <c r="U24" s="17" t="s">
        <v>838</v>
      </c>
      <c r="V24" s="116" t="s">
        <v>878</v>
      </c>
      <c r="W24" s="15">
        <f>O12</f>
        <v>8.75</v>
      </c>
      <c r="X24" s="48">
        <f t="shared" si="1"/>
        <v>9</v>
      </c>
      <c r="Y24" s="15">
        <f>P12</f>
        <v>7.8</v>
      </c>
      <c r="Z24" s="48">
        <f t="shared" si="3"/>
        <v>12</v>
      </c>
      <c r="AA24" s="77">
        <f>SUM(Table3515505713182942[[#This Row],[Floor4]],Table3515505713182942[[#This Row],[Vault6]])</f>
        <v>16.55</v>
      </c>
      <c r="AB24" s="48">
        <f t="shared" si="3"/>
        <v>14</v>
      </c>
    </row>
    <row r="25" spans="1:28" ht="16.5" thickBot="1" x14ac:dyDescent="0.3">
      <c r="B25" s="33" t="s">
        <v>10</v>
      </c>
      <c r="C25" s="20">
        <f>SUM(C19:C24)-SMALL(C19:C24,1)-SMALL(C19:C24,2)</f>
        <v>35.25</v>
      </c>
      <c r="D25" s="20">
        <f>SUM(D19:D24)-SMALL(D19:D24,1)-SMALL(D19:D24,2)</f>
        <v>31.6</v>
      </c>
      <c r="E25" s="21">
        <f>SUM(C25:D25)</f>
        <v>66.849999999999994</v>
      </c>
      <c r="F25" s="9"/>
      <c r="H25" s="33" t="s">
        <v>10</v>
      </c>
      <c r="I25" s="20">
        <f>SUM(I19:I24)-SMALL(I19:I24,1)-SMALL(I19:I24,2)</f>
        <v>33.4</v>
      </c>
      <c r="J25" s="20">
        <f>SUM(J19:J24)-SMALL(J19:J24,1)-SMALL(J19:J24,2)</f>
        <v>31.099999999999998</v>
      </c>
      <c r="K25" s="21">
        <f>SUM(I25:J25)</f>
        <v>64.5</v>
      </c>
      <c r="L25" s="9"/>
      <c r="N25" s="33" t="s">
        <v>10</v>
      </c>
      <c r="O25" s="20">
        <f>SUM(O19:O24)-SMALL(O19:O24,1)-SMALL(O19:O24,2)</f>
        <v>32.349999999999994</v>
      </c>
      <c r="P25" s="20">
        <f>SUM(P19:P24)-SMALL(P19:P24,1)-SMALL(P19:P24,2)</f>
        <v>30</v>
      </c>
      <c r="Q25" s="21">
        <f>SUM(O25:P25)</f>
        <v>62.349999999999994</v>
      </c>
      <c r="R25" s="9"/>
      <c r="U25" s="17" t="s">
        <v>838</v>
      </c>
      <c r="V25" s="109" t="s">
        <v>879</v>
      </c>
      <c r="W25" s="15">
        <f>C19</f>
        <v>8.75</v>
      </c>
      <c r="X25" s="48">
        <f t="shared" si="1"/>
        <v>9</v>
      </c>
      <c r="Y25" s="15">
        <f>D19</f>
        <v>8</v>
      </c>
      <c r="Z25" s="48">
        <f t="shared" si="3"/>
        <v>8</v>
      </c>
      <c r="AA25" s="77">
        <f>SUM(Table3515505713182942[[#This Row],[Floor4]],Table3515505713182942[[#This Row],[Vault6]])</f>
        <v>16.75</v>
      </c>
      <c r="AB25" s="48">
        <f t="shared" si="3"/>
        <v>11</v>
      </c>
    </row>
    <row r="26" spans="1:28" x14ac:dyDescent="0.25">
      <c r="B26" s="110" t="s">
        <v>107</v>
      </c>
      <c r="D26" s="33"/>
      <c r="E26" s="34"/>
      <c r="H26" s="110" t="s">
        <v>107</v>
      </c>
      <c r="J26" s="33"/>
      <c r="K26" s="34"/>
      <c r="N26" s="110" t="s">
        <v>107</v>
      </c>
      <c r="P26" s="33"/>
      <c r="Q26" s="34"/>
      <c r="U26" s="17" t="s">
        <v>838</v>
      </c>
      <c r="V26" s="109" t="s">
        <v>880</v>
      </c>
      <c r="W26" s="15">
        <f t="shared" ref="W26:W29" si="13">C20</f>
        <v>8.65</v>
      </c>
      <c r="X26" s="48">
        <f t="shared" si="1"/>
        <v>11</v>
      </c>
      <c r="Y26" s="15">
        <f>D20</f>
        <v>8</v>
      </c>
      <c r="Z26" s="48">
        <f t="shared" si="3"/>
        <v>8</v>
      </c>
      <c r="AA26" s="77">
        <f>SUM(Table3515505713182942[[#This Row],[Floor4]],Table3515505713182942[[#This Row],[Vault6]])</f>
        <v>16.649999999999999</v>
      </c>
      <c r="AB26" s="48">
        <f t="shared" si="3"/>
        <v>13</v>
      </c>
    </row>
    <row r="27" spans="1:28" x14ac:dyDescent="0.25">
      <c r="U27" s="17" t="s">
        <v>838</v>
      </c>
      <c r="V27" s="109" t="s">
        <v>881</v>
      </c>
      <c r="W27" s="15">
        <f t="shared" si="13"/>
        <v>0</v>
      </c>
      <c r="X27" s="48">
        <f t="shared" si="1"/>
        <v>26.999999999999996</v>
      </c>
      <c r="Y27" s="15">
        <f>D21</f>
        <v>0</v>
      </c>
      <c r="Z27" s="48">
        <f t="shared" si="3"/>
        <v>19.999999999999993</v>
      </c>
      <c r="AA27" s="77">
        <f>SUM(Table3515505713182942[[#This Row],[Floor4]],Table3515505713182942[[#This Row],[Vault6]])</f>
        <v>0</v>
      </c>
      <c r="AB27" s="48">
        <f t="shared" si="3"/>
        <v>29</v>
      </c>
    </row>
    <row r="28" spans="1:28" x14ac:dyDescent="0.25">
      <c r="A28" s="266" t="s">
        <v>977</v>
      </c>
      <c r="B28" s="267"/>
      <c r="C28" s="267"/>
      <c r="D28" s="267"/>
      <c r="E28" s="268"/>
      <c r="F28" s="9"/>
      <c r="G28" s="266" t="s">
        <v>465</v>
      </c>
      <c r="H28" s="267"/>
      <c r="I28" s="267"/>
      <c r="J28" s="267"/>
      <c r="K28" s="268"/>
      <c r="L28" s="9"/>
      <c r="M28" s="266" t="s">
        <v>984</v>
      </c>
      <c r="N28" s="267"/>
      <c r="O28" s="267"/>
      <c r="P28" s="267"/>
      <c r="Q28" s="268"/>
      <c r="U28" s="17" t="s">
        <v>838</v>
      </c>
      <c r="V28" s="109" t="s">
        <v>420</v>
      </c>
      <c r="W28" s="15">
        <f t="shared" si="13"/>
        <v>8.9499999999999993</v>
      </c>
      <c r="X28" s="48">
        <f t="shared" si="1"/>
        <v>6</v>
      </c>
      <c r="Y28" s="15">
        <f>D22</f>
        <v>7.8</v>
      </c>
      <c r="Z28" s="48">
        <f t="shared" si="3"/>
        <v>12</v>
      </c>
      <c r="AA28" s="77">
        <f>SUM(Table3515505713182942[[#This Row],[Floor4]],Table3515505713182942[[#This Row],[Vault6]])</f>
        <v>16.75</v>
      </c>
      <c r="AB28" s="48">
        <f t="shared" si="3"/>
        <v>11</v>
      </c>
    </row>
    <row r="29" spans="1:28" x14ac:dyDescent="0.25">
      <c r="A29" s="10" t="s">
        <v>1</v>
      </c>
      <c r="B29" s="10" t="s">
        <v>2</v>
      </c>
      <c r="C29" s="10" t="s">
        <v>3</v>
      </c>
      <c r="D29" s="10" t="s">
        <v>4</v>
      </c>
      <c r="E29" s="10" t="s">
        <v>5</v>
      </c>
      <c r="G29" s="10" t="s">
        <v>1</v>
      </c>
      <c r="H29" s="10" t="s">
        <v>2</v>
      </c>
      <c r="I29" s="10" t="s">
        <v>3</v>
      </c>
      <c r="J29" s="10" t="s">
        <v>4</v>
      </c>
      <c r="K29" s="10" t="s">
        <v>5</v>
      </c>
      <c r="M29" s="10" t="s">
        <v>1</v>
      </c>
      <c r="N29" s="10" t="s">
        <v>2</v>
      </c>
      <c r="O29" s="10" t="s">
        <v>3</v>
      </c>
      <c r="P29" s="10" t="s">
        <v>4</v>
      </c>
      <c r="Q29" s="10" t="s">
        <v>5</v>
      </c>
      <c r="U29" s="17" t="s">
        <v>838</v>
      </c>
      <c r="V29" s="109" t="s">
        <v>848</v>
      </c>
      <c r="W29" s="15">
        <f t="shared" si="13"/>
        <v>8.9</v>
      </c>
      <c r="X29" s="48">
        <f t="shared" si="1"/>
        <v>7</v>
      </c>
      <c r="Y29" s="15">
        <f>D23</f>
        <v>7.8</v>
      </c>
      <c r="Z29" s="48">
        <f t="shared" si="3"/>
        <v>12</v>
      </c>
      <c r="AA29" s="77">
        <f>SUM(Table3515505713182942[[#This Row],[Floor4]],Table3515505713182942[[#This Row],[Vault6]])</f>
        <v>16.7</v>
      </c>
      <c r="AB29" s="48">
        <f t="shared" si="3"/>
        <v>11.999999999999998</v>
      </c>
    </row>
    <row r="30" spans="1:28" x14ac:dyDescent="0.25">
      <c r="A30" s="219">
        <v>921</v>
      </c>
      <c r="B30" s="109" t="s">
        <v>981</v>
      </c>
      <c r="C30" s="14">
        <v>7.9</v>
      </c>
      <c r="D30" s="14">
        <v>7.3</v>
      </c>
      <c r="E30" s="14">
        <f t="shared" ref="E30:E35" si="14">SUM(C30,D30)</f>
        <v>15.2</v>
      </c>
      <c r="G30" s="219">
        <v>927</v>
      </c>
      <c r="H30" s="109" t="s">
        <v>985</v>
      </c>
      <c r="I30" s="14">
        <v>7.95</v>
      </c>
      <c r="J30" s="14">
        <v>8</v>
      </c>
      <c r="K30" s="14">
        <f t="shared" ref="K30:K35" si="15">SUM(I30,J30)</f>
        <v>15.95</v>
      </c>
      <c r="M30" s="219">
        <v>933</v>
      </c>
      <c r="N30" s="109" t="s">
        <v>385</v>
      </c>
      <c r="O30" s="14">
        <v>9.35</v>
      </c>
      <c r="P30" s="14">
        <v>8.65</v>
      </c>
      <c r="Q30" s="14">
        <f t="shared" ref="Q30:Q35" si="16">SUM(O30,P30)</f>
        <v>18</v>
      </c>
      <c r="U30" s="17" t="s">
        <v>238</v>
      </c>
      <c r="V30" s="109" t="s">
        <v>924</v>
      </c>
      <c r="W30" s="15">
        <f>I19</f>
        <v>7.8</v>
      </c>
      <c r="X30" s="48">
        <f t="shared" si="1"/>
        <v>21.999999999999996</v>
      </c>
      <c r="Y30" s="15">
        <f>J19</f>
        <v>7.9</v>
      </c>
      <c r="Z30" s="48">
        <f t="shared" si="3"/>
        <v>10.000000000000002</v>
      </c>
      <c r="AA30" s="77">
        <f>SUM(Table3515505713182942[[#This Row],[Floor4]],Table3515505713182942[[#This Row],[Vault6]])</f>
        <v>15.7</v>
      </c>
      <c r="AB30" s="48">
        <f t="shared" si="3"/>
        <v>23</v>
      </c>
    </row>
    <row r="31" spans="1:28" x14ac:dyDescent="0.25">
      <c r="A31" s="219">
        <v>922</v>
      </c>
      <c r="B31" s="109" t="s">
        <v>311</v>
      </c>
      <c r="C31" s="14">
        <v>9.0500000000000007</v>
      </c>
      <c r="D31" s="14">
        <v>7.7</v>
      </c>
      <c r="E31" s="14">
        <f t="shared" si="14"/>
        <v>16.75</v>
      </c>
      <c r="G31" s="219">
        <v>928</v>
      </c>
      <c r="H31" s="109" t="s">
        <v>386</v>
      </c>
      <c r="I31" s="14">
        <v>7.7</v>
      </c>
      <c r="J31" s="14">
        <v>8</v>
      </c>
      <c r="K31" s="14">
        <f t="shared" si="15"/>
        <v>15.7</v>
      </c>
      <c r="M31" s="219">
        <v>934</v>
      </c>
      <c r="N31" s="109" t="s">
        <v>383</v>
      </c>
      <c r="O31" s="14">
        <v>8.6999999999999993</v>
      </c>
      <c r="P31" s="14">
        <v>8</v>
      </c>
      <c r="Q31" s="14">
        <f t="shared" si="16"/>
        <v>16.7</v>
      </c>
      <c r="U31" s="17" t="s">
        <v>238</v>
      </c>
      <c r="V31" s="109" t="s">
        <v>249</v>
      </c>
      <c r="W31" s="15">
        <f>I20</f>
        <v>8.5500000000000007</v>
      </c>
      <c r="X31" s="48">
        <f t="shared" si="1"/>
        <v>13</v>
      </c>
      <c r="Y31" s="15">
        <f>J20</f>
        <v>7.8</v>
      </c>
      <c r="Z31" s="48">
        <f t="shared" si="3"/>
        <v>12</v>
      </c>
      <c r="AA31" s="77">
        <f>SUM(Table3515505713182942[[#This Row],[Floor4]],Table3515505713182942[[#This Row],[Vault6]])</f>
        <v>16.350000000000001</v>
      </c>
      <c r="AB31" s="48">
        <f t="shared" si="3"/>
        <v>16</v>
      </c>
    </row>
    <row r="32" spans="1:28" x14ac:dyDescent="0.25">
      <c r="A32" s="219">
        <v>923</v>
      </c>
      <c r="B32" s="109" t="s">
        <v>308</v>
      </c>
      <c r="C32" s="14">
        <v>9.1</v>
      </c>
      <c r="D32" s="14">
        <v>8.1999999999999993</v>
      </c>
      <c r="E32" s="14">
        <f t="shared" si="14"/>
        <v>17.299999999999997</v>
      </c>
      <c r="G32" s="219">
        <v>929</v>
      </c>
      <c r="H32" s="109" t="s">
        <v>986</v>
      </c>
      <c r="I32" s="14">
        <v>8.25</v>
      </c>
      <c r="J32" s="14">
        <v>7.7</v>
      </c>
      <c r="K32" s="14">
        <f t="shared" si="15"/>
        <v>15.95</v>
      </c>
      <c r="M32" s="219">
        <v>935</v>
      </c>
      <c r="N32" s="109" t="s">
        <v>384</v>
      </c>
      <c r="O32" s="14">
        <v>8.75</v>
      </c>
      <c r="P32" s="14">
        <v>7.9</v>
      </c>
      <c r="Q32" s="14">
        <f t="shared" si="16"/>
        <v>16.649999999999999</v>
      </c>
      <c r="U32" s="17" t="s">
        <v>238</v>
      </c>
      <c r="V32" s="109" t="s">
        <v>925</v>
      </c>
      <c r="W32" s="15">
        <f t="shared" ref="W32:W34" si="17">I21</f>
        <v>8.1999999999999993</v>
      </c>
      <c r="X32" s="48">
        <f t="shared" si="1"/>
        <v>17.000000000000004</v>
      </c>
      <c r="Y32" s="15">
        <f>J21</f>
        <v>7.6</v>
      </c>
      <c r="Z32" s="48">
        <f t="shared" si="3"/>
        <v>14.999999999999995</v>
      </c>
      <c r="AA32" s="77">
        <f>SUM(Table3515505713182942[[#This Row],[Floor4]],Table3515505713182942[[#This Row],[Vault6]])</f>
        <v>15.799999999999999</v>
      </c>
      <c r="AB32" s="48">
        <f t="shared" si="3"/>
        <v>22</v>
      </c>
    </row>
    <row r="33" spans="1:28" x14ac:dyDescent="0.25">
      <c r="A33" s="219">
        <v>924</v>
      </c>
      <c r="B33" s="109" t="s">
        <v>309</v>
      </c>
      <c r="C33" s="14">
        <v>9.4</v>
      </c>
      <c r="D33" s="14">
        <v>7.8</v>
      </c>
      <c r="E33" s="14">
        <f t="shared" si="14"/>
        <v>17.2</v>
      </c>
      <c r="G33" s="219">
        <v>930</v>
      </c>
      <c r="H33" s="109" t="s">
        <v>79</v>
      </c>
      <c r="I33" s="14">
        <v>8.85</v>
      </c>
      <c r="J33" s="14">
        <v>8</v>
      </c>
      <c r="K33" s="14">
        <f t="shared" si="15"/>
        <v>16.850000000000001</v>
      </c>
      <c r="M33" s="219">
        <v>936</v>
      </c>
      <c r="N33" s="109" t="s">
        <v>988</v>
      </c>
      <c r="O33" s="14">
        <v>8.6</v>
      </c>
      <c r="P33" s="14">
        <v>7.9</v>
      </c>
      <c r="Q33" s="14">
        <f t="shared" si="16"/>
        <v>16.5</v>
      </c>
      <c r="U33" s="17" t="s">
        <v>238</v>
      </c>
      <c r="V33" s="109" t="s">
        <v>926</v>
      </c>
      <c r="W33" s="15">
        <f t="shared" si="17"/>
        <v>0</v>
      </c>
      <c r="X33" s="48">
        <f t="shared" si="1"/>
        <v>26.999999999999996</v>
      </c>
      <c r="Y33" s="15">
        <f>J22</f>
        <v>0</v>
      </c>
      <c r="Z33" s="48">
        <f t="shared" si="3"/>
        <v>19.999999999999993</v>
      </c>
      <c r="AA33" s="77">
        <f>SUM(Table3515505713182942[[#This Row],[Floor4]],Table3515505713182942[[#This Row],[Vault6]])</f>
        <v>0</v>
      </c>
      <c r="AB33" s="48">
        <f t="shared" si="3"/>
        <v>29</v>
      </c>
    </row>
    <row r="34" spans="1:28" x14ac:dyDescent="0.25">
      <c r="A34" s="219">
        <v>925</v>
      </c>
      <c r="B34" s="113"/>
      <c r="C34" s="14">
        <v>0</v>
      </c>
      <c r="D34" s="14">
        <v>0</v>
      </c>
      <c r="E34" s="14">
        <f t="shared" si="14"/>
        <v>0</v>
      </c>
      <c r="G34" s="219">
        <v>931</v>
      </c>
      <c r="H34" s="109" t="s">
        <v>987</v>
      </c>
      <c r="I34" s="14">
        <v>8.4499999999999993</v>
      </c>
      <c r="J34" s="14">
        <v>7.4</v>
      </c>
      <c r="K34" s="14">
        <f t="shared" si="15"/>
        <v>15.85</v>
      </c>
      <c r="M34" s="219">
        <v>937</v>
      </c>
      <c r="N34" s="109" t="s">
        <v>382</v>
      </c>
      <c r="O34" s="14">
        <v>8.6999999999999993</v>
      </c>
      <c r="P34" s="14">
        <v>7.85</v>
      </c>
      <c r="Q34" s="14">
        <f t="shared" si="16"/>
        <v>16.549999999999997</v>
      </c>
      <c r="U34" s="17" t="s">
        <v>238</v>
      </c>
      <c r="V34" s="109" t="s">
        <v>251</v>
      </c>
      <c r="W34" s="15">
        <f t="shared" si="17"/>
        <v>8.85</v>
      </c>
      <c r="X34" s="48">
        <f t="shared" si="1"/>
        <v>8</v>
      </c>
      <c r="Y34" s="15">
        <f>J23</f>
        <v>7.8</v>
      </c>
      <c r="Z34" s="48">
        <f t="shared" si="3"/>
        <v>12</v>
      </c>
      <c r="AA34" s="77">
        <f>SUM(Table3515505713182942[[#This Row],[Floor4]],Table3515505713182942[[#This Row],[Vault6]])</f>
        <v>16.649999999999999</v>
      </c>
      <c r="AB34" s="48">
        <f t="shared" si="3"/>
        <v>13</v>
      </c>
    </row>
    <row r="35" spans="1:28" ht="16.5" thickBot="1" x14ac:dyDescent="0.3">
      <c r="A35" s="219">
        <v>926</v>
      </c>
      <c r="B35" s="113"/>
      <c r="C35" s="14">
        <v>0</v>
      </c>
      <c r="D35" s="14">
        <v>0</v>
      </c>
      <c r="E35" s="18">
        <f t="shared" si="14"/>
        <v>0</v>
      </c>
      <c r="F35" s="9"/>
      <c r="G35" s="219">
        <v>932</v>
      </c>
      <c r="H35" s="113"/>
      <c r="I35" s="14">
        <v>0</v>
      </c>
      <c r="J35" s="14">
        <v>0</v>
      </c>
      <c r="K35" s="18">
        <f t="shared" si="15"/>
        <v>0</v>
      </c>
      <c r="L35" s="9"/>
      <c r="M35" s="219">
        <v>938</v>
      </c>
      <c r="N35" s="116" t="s">
        <v>145</v>
      </c>
      <c r="O35" s="14">
        <v>8.65</v>
      </c>
      <c r="P35" s="14">
        <v>7.7</v>
      </c>
      <c r="Q35" s="18">
        <f t="shared" si="16"/>
        <v>16.350000000000001</v>
      </c>
      <c r="R35" s="9"/>
      <c r="U35" s="17" t="s">
        <v>238</v>
      </c>
      <c r="V35" s="109" t="s">
        <v>918</v>
      </c>
      <c r="W35" s="15">
        <f>O19</f>
        <v>6.95</v>
      </c>
      <c r="X35" s="48">
        <f t="shared" si="1"/>
        <v>25.999999999999996</v>
      </c>
      <c r="Y35" s="15">
        <f t="shared" ref="Y35:Y40" si="18">P19</f>
        <v>7.4</v>
      </c>
      <c r="Z35" s="48">
        <f t="shared" si="3"/>
        <v>16.999999999999993</v>
      </c>
      <c r="AA35" s="77">
        <f>SUM(Table3515505713182942[[#This Row],[Floor4]],Table3515505713182942[[#This Row],[Vault6]])</f>
        <v>14.350000000000001</v>
      </c>
      <c r="AB35" s="48">
        <f t="shared" si="3"/>
        <v>28</v>
      </c>
    </row>
    <row r="36" spans="1:28" ht="16.5" thickBot="1" x14ac:dyDescent="0.3">
      <c r="B36" s="33" t="s">
        <v>10</v>
      </c>
      <c r="C36" s="20">
        <f>SUM(C30:C35)-SMALL(C30:C35,1)-SMALL(C30:C35,2)</f>
        <v>35.450000000000003</v>
      </c>
      <c r="D36" s="20">
        <f>SUM(D30:D35)-SMALL(D30:D35,1)-SMALL(D30:D35,2)</f>
        <v>31</v>
      </c>
      <c r="E36" s="21">
        <f>SUM(C36:D36)</f>
        <v>66.45</v>
      </c>
      <c r="F36" s="9"/>
      <c r="H36" s="33" t="s">
        <v>10</v>
      </c>
      <c r="I36" s="20">
        <f>SUM(I30:I35)-SMALL(I30:I35,1)-SMALL(I30:I35,2)</f>
        <v>33.5</v>
      </c>
      <c r="J36" s="20">
        <f>SUM(J30:J35)-SMALL(J30:J35,1)-SMALL(J30:J35,2)</f>
        <v>31.700000000000003</v>
      </c>
      <c r="K36" s="21">
        <f>SUM(I36:J36)</f>
        <v>65.2</v>
      </c>
      <c r="L36" s="9"/>
      <c r="N36" s="33" t="s">
        <v>10</v>
      </c>
      <c r="O36" s="20">
        <f>SUM(O30:O35)-SMALL(O30:O35,1)-SMALL(O30:O35,2)</f>
        <v>35.499999999999993</v>
      </c>
      <c r="P36" s="20">
        <f>SUM(P30:P35)-SMALL(P30:P35,1)-SMALL(P30:P35,2)</f>
        <v>32.449999999999996</v>
      </c>
      <c r="Q36" s="21">
        <f>SUM(O36:P36)</f>
        <v>67.949999999999989</v>
      </c>
      <c r="R36" s="9"/>
      <c r="U36" s="17" t="s">
        <v>238</v>
      </c>
      <c r="V36" s="109" t="s">
        <v>919</v>
      </c>
      <c r="W36" s="15">
        <f t="shared" ref="W36:W40" si="19">O20</f>
        <v>7.7</v>
      </c>
      <c r="X36" s="48">
        <f t="shared" si="1"/>
        <v>23.999999999999996</v>
      </c>
      <c r="Y36" s="15">
        <f t="shared" si="18"/>
        <v>7.5</v>
      </c>
      <c r="Z36" s="48">
        <f t="shared" si="3"/>
        <v>15.999999999999995</v>
      </c>
      <c r="AA36" s="77">
        <f>SUM(Table3515505713182942[[#This Row],[Floor4]],Table3515505713182942[[#This Row],[Vault6]])</f>
        <v>15.2</v>
      </c>
      <c r="AB36" s="48">
        <f t="shared" si="3"/>
        <v>26</v>
      </c>
    </row>
    <row r="37" spans="1:28" x14ac:dyDescent="0.25">
      <c r="B37" s="110" t="s">
        <v>107</v>
      </c>
      <c r="D37" s="33"/>
      <c r="E37" s="34"/>
      <c r="H37" s="110" t="s">
        <v>107</v>
      </c>
      <c r="J37" s="33"/>
      <c r="K37" s="34"/>
      <c r="N37" s="110" t="s">
        <v>107</v>
      </c>
      <c r="P37" s="33"/>
      <c r="Q37" s="34"/>
      <c r="U37" s="17" t="s">
        <v>238</v>
      </c>
      <c r="V37" s="109" t="s">
        <v>920</v>
      </c>
      <c r="W37" s="15">
        <f t="shared" si="19"/>
        <v>7.8</v>
      </c>
      <c r="X37" s="48">
        <f t="shared" si="1"/>
        <v>21.999999999999996</v>
      </c>
      <c r="Y37" s="15">
        <f t="shared" si="18"/>
        <v>7.3</v>
      </c>
      <c r="Z37" s="48">
        <f t="shared" si="3"/>
        <v>17.999999999999996</v>
      </c>
      <c r="AA37" s="77">
        <f>SUM(Table3515505713182942[[#This Row],[Floor4]],Table3515505713182942[[#This Row],[Vault6]])</f>
        <v>15.1</v>
      </c>
      <c r="AB37" s="48">
        <f t="shared" si="3"/>
        <v>27</v>
      </c>
    </row>
    <row r="38" spans="1:28" x14ac:dyDescent="0.25">
      <c r="A38" s="1"/>
      <c r="B38" s="1"/>
      <c r="C38" s="1"/>
      <c r="D38" s="1"/>
      <c r="E38" s="1"/>
      <c r="F38" s="1"/>
      <c r="G38" s="1"/>
      <c r="H38" s="1"/>
      <c r="I38" s="1"/>
      <c r="J38" s="1"/>
      <c r="K38" s="1"/>
      <c r="L38" s="1"/>
      <c r="M38" s="1"/>
      <c r="Q38" s="1"/>
      <c r="U38" s="17" t="s">
        <v>238</v>
      </c>
      <c r="V38" s="109" t="s">
        <v>921</v>
      </c>
      <c r="W38" s="15">
        <f t="shared" si="19"/>
        <v>7.75</v>
      </c>
      <c r="X38" s="48">
        <f t="shared" si="1"/>
        <v>22.999999999999996</v>
      </c>
      <c r="Y38" s="15">
        <f t="shared" si="18"/>
        <v>7.5</v>
      </c>
      <c r="Z38" s="48">
        <f t="shared" si="3"/>
        <v>15.999999999999995</v>
      </c>
      <c r="AA38" s="77">
        <f>SUM(Table3515505713182942[[#This Row],[Floor4]],Table3515505713182942[[#This Row],[Vault6]])</f>
        <v>15.25</v>
      </c>
      <c r="AB38" s="48">
        <f t="shared" si="3"/>
        <v>25</v>
      </c>
    </row>
    <row r="39" spans="1:28" x14ac:dyDescent="0.25">
      <c r="A39" s="266" t="s">
        <v>184</v>
      </c>
      <c r="B39" s="267"/>
      <c r="C39" s="267"/>
      <c r="D39" s="267"/>
      <c r="E39" s="268"/>
      <c r="F39" s="127"/>
      <c r="G39" s="266" t="s">
        <v>1130</v>
      </c>
      <c r="H39" s="267"/>
      <c r="I39" s="267"/>
      <c r="J39" s="267"/>
      <c r="K39" s="268"/>
      <c r="L39" s="127"/>
      <c r="M39" s="269"/>
      <c r="N39" s="47" t="s">
        <v>13</v>
      </c>
      <c r="O39" s="51" t="s">
        <v>5</v>
      </c>
      <c r="P39" s="52" t="s">
        <v>11</v>
      </c>
      <c r="Q39" s="269"/>
      <c r="U39" s="17" t="s">
        <v>238</v>
      </c>
      <c r="V39" s="109" t="s">
        <v>922</v>
      </c>
      <c r="W39" s="15">
        <f t="shared" si="19"/>
        <v>8.65</v>
      </c>
      <c r="X39" s="48">
        <f t="shared" si="1"/>
        <v>11</v>
      </c>
      <c r="Y39" s="15">
        <f t="shared" si="18"/>
        <v>7.6</v>
      </c>
      <c r="Z39" s="48">
        <f t="shared" si="3"/>
        <v>14.999999999999995</v>
      </c>
      <c r="AA39" s="77">
        <f>SUM(Table3515505713182942[[#This Row],[Floor4]],Table3515505713182942[[#This Row],[Vault6]])</f>
        <v>16.25</v>
      </c>
      <c r="AB39" s="48">
        <f t="shared" si="3"/>
        <v>18</v>
      </c>
    </row>
    <row r="40" spans="1:28" x14ac:dyDescent="0.25">
      <c r="A40" s="10" t="s">
        <v>1</v>
      </c>
      <c r="B40" s="10" t="s">
        <v>2</v>
      </c>
      <c r="C40" s="10" t="s">
        <v>3</v>
      </c>
      <c r="D40" s="10" t="s">
        <v>4</v>
      </c>
      <c r="E40" s="10" t="s">
        <v>5</v>
      </c>
      <c r="F40" s="1"/>
      <c r="G40" s="10" t="s">
        <v>1</v>
      </c>
      <c r="H40" s="10" t="s">
        <v>2</v>
      </c>
      <c r="I40" s="10" t="s">
        <v>3</v>
      </c>
      <c r="J40" s="10" t="s">
        <v>4</v>
      </c>
      <c r="K40" s="10" t="s">
        <v>5</v>
      </c>
      <c r="L40" s="1"/>
      <c r="M40" s="92"/>
      <c r="N40" s="53" t="s">
        <v>169</v>
      </c>
      <c r="O40" s="55">
        <f t="shared" ref="O40" si="20">E14</f>
        <v>66.550000000000011</v>
      </c>
      <c r="P40" s="48">
        <f t="shared" ref="P40:P48" si="21">SUMPRODUCT((O$40:O$48&gt;O40)/COUNTIF(O$40:O$48,O$40:O$48&amp;""))+1</f>
        <v>4</v>
      </c>
      <c r="Q40" s="133"/>
      <c r="U40" s="17" t="s">
        <v>238</v>
      </c>
      <c r="V40" s="109" t="s">
        <v>923</v>
      </c>
      <c r="W40" s="15">
        <f t="shared" si="19"/>
        <v>8.15</v>
      </c>
      <c r="X40" s="48">
        <f t="shared" si="1"/>
        <v>18.000000000000004</v>
      </c>
      <c r="Y40" s="15">
        <f t="shared" si="18"/>
        <v>7.4</v>
      </c>
      <c r="Z40" s="48">
        <f t="shared" si="3"/>
        <v>16.999999999999993</v>
      </c>
      <c r="AA40" s="77">
        <f>SUM(Table3515505713182942[[#This Row],[Floor4]],Table3515505713182942[[#This Row],[Vault6]])</f>
        <v>15.55</v>
      </c>
      <c r="AB40" s="48">
        <f t="shared" si="3"/>
        <v>24</v>
      </c>
    </row>
    <row r="41" spans="1:28" x14ac:dyDescent="0.25">
      <c r="A41" s="219">
        <v>939</v>
      </c>
      <c r="B41" s="109" t="s">
        <v>548</v>
      </c>
      <c r="C41" s="14">
        <v>8.6</v>
      </c>
      <c r="D41" s="14">
        <v>8.8000000000000007</v>
      </c>
      <c r="E41" s="14">
        <f t="shared" ref="E41" si="22">SUM(C41,D41)</f>
        <v>17.399999999999999</v>
      </c>
      <c r="F41" s="1"/>
      <c r="G41" s="226">
        <v>1044</v>
      </c>
      <c r="H41" s="109" t="s">
        <v>1129</v>
      </c>
      <c r="I41" s="14">
        <v>8.35</v>
      </c>
      <c r="J41" s="14">
        <v>7.95</v>
      </c>
      <c r="K41" s="14">
        <f t="shared" ref="K41" si="23">SUM(I41,J41)</f>
        <v>16.3</v>
      </c>
      <c r="L41" s="1"/>
      <c r="M41" s="95"/>
      <c r="N41" s="53" t="s">
        <v>260</v>
      </c>
      <c r="O41" s="55">
        <f>K14</f>
        <v>70.049999999999983</v>
      </c>
      <c r="P41" s="48">
        <f t="shared" si="21"/>
        <v>1</v>
      </c>
      <c r="Q41" s="82"/>
      <c r="U41" s="17" t="s">
        <v>975</v>
      </c>
      <c r="V41" s="109" t="s">
        <v>981</v>
      </c>
      <c r="W41" s="15">
        <f>C30</f>
        <v>7.9</v>
      </c>
      <c r="X41" s="48">
        <f t="shared" si="1"/>
        <v>21</v>
      </c>
      <c r="Y41" s="15">
        <f>D30</f>
        <v>7.3</v>
      </c>
      <c r="Z41" s="48">
        <f t="shared" si="3"/>
        <v>17.999999999999996</v>
      </c>
      <c r="AA41" s="77">
        <f>SUM(Table3515505713182942[[#This Row],[Floor4]],Table3515505713182942[[#This Row],[Vault6]])</f>
        <v>15.2</v>
      </c>
      <c r="AB41" s="48">
        <f t="shared" si="3"/>
        <v>26</v>
      </c>
    </row>
    <row r="42" spans="1:28" x14ac:dyDescent="0.25">
      <c r="A42" s="121"/>
      <c r="B42" s="122"/>
      <c r="C42" s="82"/>
      <c r="D42" s="82"/>
      <c r="E42" s="82"/>
      <c r="F42" s="1"/>
      <c r="G42" s="121"/>
      <c r="H42" s="122"/>
      <c r="I42" s="82"/>
      <c r="J42" s="82"/>
      <c r="K42" s="82"/>
      <c r="L42" s="1"/>
      <c r="M42" s="95"/>
      <c r="N42" s="53" t="s">
        <v>102</v>
      </c>
      <c r="O42" s="55">
        <f>Q14</f>
        <v>67.950000000000017</v>
      </c>
      <c r="P42" s="48">
        <f t="shared" si="21"/>
        <v>2</v>
      </c>
      <c r="Q42" s="82"/>
      <c r="U42" s="17" t="s">
        <v>975</v>
      </c>
      <c r="V42" s="109" t="s">
        <v>311</v>
      </c>
      <c r="W42" s="15">
        <f>C31</f>
        <v>9.0500000000000007</v>
      </c>
      <c r="X42" s="48">
        <f t="shared" si="1"/>
        <v>5</v>
      </c>
      <c r="Y42" s="15">
        <f>D31</f>
        <v>7.7</v>
      </c>
      <c r="Z42" s="48">
        <f t="shared" si="3"/>
        <v>12.999999999999996</v>
      </c>
      <c r="AA42" s="77">
        <f>SUM(Table3515505713182942[[#This Row],[Floor4]],Table3515505713182942[[#This Row],[Vault6]])</f>
        <v>16.75</v>
      </c>
      <c r="AB42" s="48">
        <f t="shared" si="3"/>
        <v>11</v>
      </c>
    </row>
    <row r="43" spans="1:28" x14ac:dyDescent="0.25">
      <c r="A43" s="121"/>
      <c r="B43" s="122"/>
      <c r="C43" s="82"/>
      <c r="D43" s="82"/>
      <c r="E43" s="82"/>
      <c r="F43" s="1"/>
      <c r="G43" s="121"/>
      <c r="H43" s="122"/>
      <c r="I43" s="82"/>
      <c r="J43" s="82"/>
      <c r="K43" s="82"/>
      <c r="L43" s="1"/>
      <c r="M43" s="95"/>
      <c r="N43" s="53" t="s">
        <v>846</v>
      </c>
      <c r="O43" s="54">
        <f>E25</f>
        <v>66.849999999999994</v>
      </c>
      <c r="P43" s="48">
        <f t="shared" si="21"/>
        <v>3</v>
      </c>
      <c r="Q43" s="82"/>
      <c r="U43" s="17" t="s">
        <v>975</v>
      </c>
      <c r="V43" s="109" t="s">
        <v>308</v>
      </c>
      <c r="W43" s="15">
        <f>C32</f>
        <v>9.1</v>
      </c>
      <c r="X43" s="48">
        <f t="shared" si="1"/>
        <v>4</v>
      </c>
      <c r="Y43" s="15">
        <f>D32</f>
        <v>8.1999999999999993</v>
      </c>
      <c r="Z43" s="48">
        <f t="shared" si="3"/>
        <v>7</v>
      </c>
      <c r="AA43" s="77">
        <f>SUM(Table3515505713182942[[#This Row],[Floor4]],Table3515505713182942[[#This Row],[Vault6]])</f>
        <v>17.299999999999997</v>
      </c>
      <c r="AB43" s="48">
        <f t="shared" si="3"/>
        <v>6</v>
      </c>
    </row>
    <row r="44" spans="1:28" x14ac:dyDescent="0.25">
      <c r="A44" s="121"/>
      <c r="B44" s="122"/>
      <c r="C44" s="82"/>
      <c r="D44" s="82"/>
      <c r="E44" s="82"/>
      <c r="F44" s="1"/>
      <c r="G44" s="121"/>
      <c r="H44" s="122"/>
      <c r="I44" s="82"/>
      <c r="J44" s="82"/>
      <c r="K44" s="82"/>
      <c r="L44" s="1"/>
      <c r="M44" s="95"/>
      <c r="N44" s="62" t="s">
        <v>1069</v>
      </c>
      <c r="O44" s="69">
        <f>K25</f>
        <v>64.5</v>
      </c>
      <c r="P44" s="48">
        <f t="shared" si="21"/>
        <v>7</v>
      </c>
      <c r="Q44" s="82"/>
      <c r="U44" s="17" t="s">
        <v>975</v>
      </c>
      <c r="V44" s="109" t="s">
        <v>309</v>
      </c>
      <c r="W44" s="15">
        <f>C33</f>
        <v>9.4</v>
      </c>
      <c r="X44" s="48">
        <f t="shared" si="1"/>
        <v>1</v>
      </c>
      <c r="Y44" s="15">
        <f>D33</f>
        <v>7.8</v>
      </c>
      <c r="Z44" s="48">
        <f t="shared" si="3"/>
        <v>12</v>
      </c>
      <c r="AA44" s="77">
        <f>SUM(Table3515505713182942[[#This Row],[Floor4]],Table3515505713182942[[#This Row],[Vault6]])</f>
        <v>17.2</v>
      </c>
      <c r="AB44" s="48">
        <f t="shared" si="3"/>
        <v>7</v>
      </c>
    </row>
    <row r="45" spans="1:28" x14ac:dyDescent="0.25">
      <c r="A45" s="121"/>
      <c r="B45" s="122"/>
      <c r="C45" s="82"/>
      <c r="D45" s="82"/>
      <c r="E45" s="82"/>
      <c r="F45" s="1"/>
      <c r="G45" s="121"/>
      <c r="H45" s="122"/>
      <c r="I45" s="82"/>
      <c r="J45" s="82"/>
      <c r="K45" s="82"/>
      <c r="L45" s="1"/>
      <c r="M45" s="95"/>
      <c r="N45" s="70" t="s">
        <v>1070</v>
      </c>
      <c r="O45" s="71">
        <f>Q25</f>
        <v>62.349999999999994</v>
      </c>
      <c r="P45" s="48">
        <f t="shared" si="21"/>
        <v>8</v>
      </c>
      <c r="Q45" s="82"/>
      <c r="U45" s="17" t="s">
        <v>989</v>
      </c>
      <c r="V45" s="109" t="s">
        <v>985</v>
      </c>
      <c r="W45" s="15">
        <f>I30</f>
        <v>7.95</v>
      </c>
      <c r="X45" s="48">
        <f t="shared" si="1"/>
        <v>20</v>
      </c>
      <c r="Y45" s="15">
        <f>J30</f>
        <v>8</v>
      </c>
      <c r="Z45" s="48">
        <f t="shared" si="3"/>
        <v>8</v>
      </c>
      <c r="AA45" s="77">
        <f>SUM(Table3515505713182942[[#This Row],[Floor4]],Table3515505713182942[[#This Row],[Vault6]])</f>
        <v>15.95</v>
      </c>
      <c r="AB45" s="48">
        <f t="shared" si="3"/>
        <v>19</v>
      </c>
    </row>
    <row r="46" spans="1:28" x14ac:dyDescent="0.25">
      <c r="A46" s="121"/>
      <c r="B46" s="122"/>
      <c r="C46" s="82"/>
      <c r="D46" s="82"/>
      <c r="E46" s="75"/>
      <c r="F46" s="127"/>
      <c r="G46" s="121"/>
      <c r="H46" s="122"/>
      <c r="I46" s="82"/>
      <c r="J46" s="82"/>
      <c r="K46" s="75"/>
      <c r="L46" s="127"/>
      <c r="M46" s="95"/>
      <c r="N46" s="70" t="s">
        <v>460</v>
      </c>
      <c r="O46" s="69">
        <f>E36</f>
        <v>66.45</v>
      </c>
      <c r="P46" s="48">
        <f t="shared" si="21"/>
        <v>5</v>
      </c>
      <c r="Q46" s="75"/>
      <c r="U46" s="17" t="s">
        <v>989</v>
      </c>
      <c r="V46" s="109" t="s">
        <v>386</v>
      </c>
      <c r="W46" s="15">
        <f t="shared" ref="W46:W49" si="24">I31</f>
        <v>7.7</v>
      </c>
      <c r="X46" s="48">
        <f t="shared" si="1"/>
        <v>23.999999999999996</v>
      </c>
      <c r="Y46" s="15">
        <f>J31</f>
        <v>8</v>
      </c>
      <c r="Z46" s="48">
        <f t="shared" si="3"/>
        <v>8</v>
      </c>
      <c r="AA46" s="77">
        <f>SUM(Table3515505713182942[[#This Row],[Floor4]],Table3515505713182942[[#This Row],[Vault6]])</f>
        <v>15.7</v>
      </c>
      <c r="AB46" s="48">
        <f t="shared" si="3"/>
        <v>23</v>
      </c>
    </row>
    <row r="47" spans="1:28" x14ac:dyDescent="0.25">
      <c r="A47" s="1"/>
      <c r="B47" s="123"/>
      <c r="C47" s="71"/>
      <c r="D47" s="71"/>
      <c r="E47" s="124"/>
      <c r="F47" s="127"/>
      <c r="G47" s="1"/>
      <c r="H47" s="123"/>
      <c r="I47" s="71"/>
      <c r="J47" s="71"/>
      <c r="K47" s="124"/>
      <c r="L47" s="127"/>
      <c r="M47" s="127"/>
      <c r="N47" s="70" t="s">
        <v>1071</v>
      </c>
      <c r="O47" s="71">
        <f>K36</f>
        <v>65.2</v>
      </c>
      <c r="P47" s="48">
        <f t="shared" si="21"/>
        <v>6</v>
      </c>
      <c r="Q47" s="124"/>
      <c r="U47" s="17" t="s">
        <v>989</v>
      </c>
      <c r="V47" s="109" t="s">
        <v>986</v>
      </c>
      <c r="W47" s="15">
        <f t="shared" si="24"/>
        <v>8.25</v>
      </c>
      <c r="X47" s="48">
        <f t="shared" si="1"/>
        <v>16.000000000000004</v>
      </c>
      <c r="Y47" s="15">
        <f>J32</f>
        <v>7.7</v>
      </c>
      <c r="Z47" s="48">
        <f t="shared" si="3"/>
        <v>12.999999999999996</v>
      </c>
      <c r="AA47" s="77">
        <f>SUM(Table3515505713182942[[#This Row],[Floor4]],Table3515505713182942[[#This Row],[Vault6]])</f>
        <v>15.95</v>
      </c>
      <c r="AB47" s="48">
        <f t="shared" si="3"/>
        <v>19</v>
      </c>
    </row>
    <row r="48" spans="1:28" x14ac:dyDescent="0.25">
      <c r="A48" s="1"/>
      <c r="B48" s="136"/>
      <c r="C48" s="1"/>
      <c r="D48" s="123"/>
      <c r="E48" s="137"/>
      <c r="F48" s="1"/>
      <c r="G48" s="1"/>
      <c r="H48" s="136"/>
      <c r="I48" s="1"/>
      <c r="J48" s="123"/>
      <c r="K48" s="137"/>
      <c r="L48" s="1"/>
      <c r="M48" s="127"/>
      <c r="N48" s="214" t="s">
        <v>1072</v>
      </c>
      <c r="O48" s="82">
        <f>Q36</f>
        <v>67.949999999999989</v>
      </c>
      <c r="P48" s="48">
        <f t="shared" si="21"/>
        <v>2</v>
      </c>
      <c r="Q48" s="137"/>
      <c r="U48" s="17" t="s">
        <v>989</v>
      </c>
      <c r="V48" s="109" t="s">
        <v>79</v>
      </c>
      <c r="W48" s="15">
        <f t="shared" si="24"/>
        <v>8.85</v>
      </c>
      <c r="X48" s="48">
        <f t="shared" si="1"/>
        <v>8</v>
      </c>
      <c r="Y48" s="15">
        <f>J33</f>
        <v>8</v>
      </c>
      <c r="Z48" s="48">
        <f t="shared" si="3"/>
        <v>8</v>
      </c>
      <c r="AA48" s="77">
        <f>SUM(Table3515505713182942[[#This Row],[Floor4]],Table3515505713182942[[#This Row],[Vault6]])</f>
        <v>16.850000000000001</v>
      </c>
      <c r="AB48" s="48">
        <f t="shared" si="3"/>
        <v>10</v>
      </c>
    </row>
    <row r="49" spans="1:28" x14ac:dyDescent="0.25">
      <c r="A49" s="1"/>
      <c r="B49" s="1"/>
      <c r="C49" s="1"/>
      <c r="D49" s="1"/>
      <c r="E49" s="1"/>
      <c r="F49" s="1"/>
      <c r="G49" s="1"/>
      <c r="H49" s="1"/>
      <c r="I49" s="1"/>
      <c r="J49" s="1"/>
      <c r="K49" s="1"/>
      <c r="L49" s="1"/>
      <c r="M49" s="1"/>
      <c r="N49" s="1"/>
      <c r="O49" s="1"/>
      <c r="P49" s="1"/>
      <c r="Q49" s="1"/>
      <c r="U49" s="17" t="s">
        <v>989</v>
      </c>
      <c r="V49" s="109" t="s">
        <v>987</v>
      </c>
      <c r="W49" s="15">
        <f t="shared" si="24"/>
        <v>8.4499999999999993</v>
      </c>
      <c r="X49" s="48">
        <f t="shared" si="1"/>
        <v>14.000000000000002</v>
      </c>
      <c r="Y49" s="15">
        <f>J34</f>
        <v>7.4</v>
      </c>
      <c r="Z49" s="48">
        <f t="shared" si="3"/>
        <v>16.999999999999993</v>
      </c>
      <c r="AA49" s="77">
        <f>SUM(Table3515505713182942[[#This Row],[Floor4]],Table3515505713182942[[#This Row],[Vault6]])</f>
        <v>15.85</v>
      </c>
      <c r="AB49" s="48">
        <f t="shared" si="3"/>
        <v>21</v>
      </c>
    </row>
    <row r="50" spans="1:28" x14ac:dyDescent="0.25">
      <c r="A50" s="269"/>
      <c r="B50" s="269"/>
      <c r="C50" s="269"/>
      <c r="D50" s="269"/>
      <c r="E50" s="269"/>
      <c r="F50" s="127"/>
      <c r="G50" s="269"/>
      <c r="H50" s="269"/>
      <c r="I50" s="269"/>
      <c r="J50" s="269"/>
      <c r="K50" s="269"/>
      <c r="L50" s="127"/>
      <c r="M50" s="269"/>
      <c r="N50" t="s">
        <v>1186</v>
      </c>
      <c r="Q50" s="269"/>
      <c r="U50" s="17" t="s">
        <v>989</v>
      </c>
      <c r="V50" s="109" t="s">
        <v>385</v>
      </c>
      <c r="W50" s="15">
        <f>O30</f>
        <v>9.35</v>
      </c>
      <c r="X50" s="48">
        <f t="shared" si="1"/>
        <v>2</v>
      </c>
      <c r="Y50" s="15">
        <f t="shared" ref="Y50:Y55" si="25">P30</f>
        <v>8.65</v>
      </c>
      <c r="Z50" s="48">
        <f t="shared" si="3"/>
        <v>5</v>
      </c>
      <c r="AA50" s="77">
        <f>SUM(Table3515505713182942[[#This Row],[Floor4]],Table3515505713182942[[#This Row],[Vault6]])</f>
        <v>18</v>
      </c>
      <c r="AB50" s="48">
        <f t="shared" si="3"/>
        <v>2</v>
      </c>
    </row>
    <row r="51" spans="1:28" x14ac:dyDescent="0.25">
      <c r="A51" s="133"/>
      <c r="B51" s="133"/>
      <c r="C51" s="133"/>
      <c r="D51" s="133"/>
      <c r="E51" s="133"/>
      <c r="F51" s="1"/>
      <c r="G51" s="133"/>
      <c r="H51" s="133"/>
      <c r="I51" s="133"/>
      <c r="J51" s="133"/>
      <c r="K51" s="133"/>
      <c r="L51" s="1"/>
      <c r="M51" s="133"/>
      <c r="N51" t="s">
        <v>1091</v>
      </c>
      <c r="O51" t="s">
        <v>1179</v>
      </c>
      <c r="Q51" s="133"/>
      <c r="U51" s="17" t="s">
        <v>989</v>
      </c>
      <c r="V51" s="109" t="s">
        <v>383</v>
      </c>
      <c r="W51" s="15">
        <f t="shared" ref="W51:W55" si="26">O31</f>
        <v>8.6999999999999993</v>
      </c>
      <c r="X51" s="48">
        <f t="shared" si="1"/>
        <v>10</v>
      </c>
      <c r="Y51" s="15">
        <f t="shared" si="25"/>
        <v>8</v>
      </c>
      <c r="Z51" s="48">
        <f t="shared" si="3"/>
        <v>8</v>
      </c>
      <c r="AA51" s="77">
        <f>SUM(Table3515505713182942[[#This Row],[Floor4]],Table3515505713182942[[#This Row],[Vault6]])</f>
        <v>16.7</v>
      </c>
      <c r="AB51" s="48">
        <f t="shared" si="3"/>
        <v>11.999999999999998</v>
      </c>
    </row>
    <row r="52" spans="1:28" x14ac:dyDescent="0.25">
      <c r="A52" s="121"/>
      <c r="B52" s="122"/>
      <c r="C52" s="82"/>
      <c r="D52" s="82"/>
      <c r="E52" s="82"/>
      <c r="F52" s="1"/>
      <c r="G52" s="121"/>
      <c r="H52" s="122"/>
      <c r="I52" s="82"/>
      <c r="J52" s="82"/>
      <c r="K52" s="82"/>
      <c r="L52" s="1"/>
      <c r="M52" s="121"/>
      <c r="N52" t="s">
        <v>102</v>
      </c>
      <c r="O52" t="s">
        <v>1187</v>
      </c>
      <c r="Q52" s="82"/>
      <c r="U52" s="17" t="s">
        <v>989</v>
      </c>
      <c r="V52" s="109" t="s">
        <v>384</v>
      </c>
      <c r="W52" s="15">
        <f t="shared" si="26"/>
        <v>8.75</v>
      </c>
      <c r="X52" s="48">
        <f t="shared" si="1"/>
        <v>9</v>
      </c>
      <c r="Y52" s="15">
        <f t="shared" si="25"/>
        <v>7.9</v>
      </c>
      <c r="Z52" s="48">
        <f t="shared" si="3"/>
        <v>10.000000000000002</v>
      </c>
      <c r="AA52" s="77">
        <f>SUM(Table3515505713182942[[#This Row],[Floor4]],Table3515505713182942[[#This Row],[Vault6]])</f>
        <v>16.649999999999999</v>
      </c>
      <c r="AB52" s="48">
        <f t="shared" si="3"/>
        <v>13</v>
      </c>
    </row>
    <row r="53" spans="1:28" x14ac:dyDescent="0.25">
      <c r="A53" s="121"/>
      <c r="B53" s="122"/>
      <c r="C53" s="82"/>
      <c r="D53" s="82"/>
      <c r="E53" s="82"/>
      <c r="F53" s="1"/>
      <c r="G53" s="121"/>
      <c r="H53" s="122"/>
      <c r="I53" s="82"/>
      <c r="J53" s="82"/>
      <c r="K53" s="82"/>
      <c r="L53" s="1"/>
      <c r="M53" s="121"/>
      <c r="N53" t="s">
        <v>1092</v>
      </c>
      <c r="O53" t="s">
        <v>1182</v>
      </c>
      <c r="Q53" s="82"/>
      <c r="U53" s="17" t="s">
        <v>989</v>
      </c>
      <c r="V53" s="109" t="s">
        <v>988</v>
      </c>
      <c r="W53" s="15">
        <f t="shared" si="26"/>
        <v>8.6</v>
      </c>
      <c r="X53" s="48">
        <f t="shared" si="1"/>
        <v>12</v>
      </c>
      <c r="Y53" s="15">
        <f t="shared" si="25"/>
        <v>7.9</v>
      </c>
      <c r="Z53" s="48">
        <f t="shared" si="3"/>
        <v>10.000000000000002</v>
      </c>
      <c r="AA53" s="77">
        <f>SUM(Table3515505713182942[[#This Row],[Floor4]],Table3515505713182942[[#This Row],[Vault6]])</f>
        <v>16.5</v>
      </c>
      <c r="AB53" s="48">
        <f t="shared" si="3"/>
        <v>15</v>
      </c>
    </row>
    <row r="54" spans="1:28" x14ac:dyDescent="0.25">
      <c r="B54" s="32"/>
      <c r="D54" s="33"/>
      <c r="E54" s="34"/>
      <c r="H54" s="32"/>
      <c r="J54" s="33"/>
      <c r="K54" s="34"/>
      <c r="N54" s="32"/>
      <c r="P54" s="33"/>
      <c r="Q54" s="34"/>
      <c r="U54" s="17" t="s">
        <v>989</v>
      </c>
      <c r="V54" s="109" t="s">
        <v>382</v>
      </c>
      <c r="W54" s="15">
        <f t="shared" si="26"/>
        <v>8.6999999999999993</v>
      </c>
      <c r="X54" s="48">
        <f t="shared" si="1"/>
        <v>10</v>
      </c>
      <c r="Y54" s="15">
        <f t="shared" si="25"/>
        <v>7.85</v>
      </c>
      <c r="Z54" s="48">
        <f t="shared" si="3"/>
        <v>11</v>
      </c>
      <c r="AA54" s="77">
        <f>SUM(Table3515505713182942[[#This Row],[Floor4]],Table3515505713182942[[#This Row],[Vault6]])</f>
        <v>16.549999999999997</v>
      </c>
      <c r="AB54" s="48">
        <f t="shared" si="3"/>
        <v>14</v>
      </c>
    </row>
    <row r="55" spans="1:28" x14ac:dyDescent="0.25">
      <c r="A55" s="96"/>
      <c r="B55" s="96"/>
      <c r="C55" s="96"/>
      <c r="D55" s="96"/>
      <c r="E55" s="96"/>
      <c r="F55" s="96"/>
      <c r="G55" s="96"/>
      <c r="H55" s="96"/>
      <c r="I55" s="96"/>
      <c r="J55" s="96"/>
      <c r="K55" s="96"/>
      <c r="L55" s="96"/>
      <c r="U55" s="17" t="s">
        <v>989</v>
      </c>
      <c r="V55" s="116" t="s">
        <v>145</v>
      </c>
      <c r="W55" s="15">
        <f t="shared" si="26"/>
        <v>8.65</v>
      </c>
      <c r="X55" s="48">
        <f t="shared" si="1"/>
        <v>11</v>
      </c>
      <c r="Y55" s="15">
        <f t="shared" si="25"/>
        <v>7.7</v>
      </c>
      <c r="Z55" s="48">
        <f t="shared" si="3"/>
        <v>12.999999999999996</v>
      </c>
      <c r="AA55" s="77">
        <f>SUM(Table3515505713182942[[#This Row],[Floor4]],Table3515505713182942[[#This Row],[Vault6]])</f>
        <v>16.350000000000001</v>
      </c>
      <c r="AB55" s="48">
        <f t="shared" si="3"/>
        <v>16</v>
      </c>
    </row>
    <row r="56" spans="1:28" x14ac:dyDescent="0.25">
      <c r="F56" s="96"/>
      <c r="G56" s="269"/>
      <c r="H56" s="269"/>
      <c r="I56" s="269"/>
      <c r="J56" s="269"/>
      <c r="K56" s="269"/>
      <c r="L56" s="269"/>
      <c r="U56" s="141" t="s">
        <v>368</v>
      </c>
      <c r="V56" s="131" t="s">
        <v>1129</v>
      </c>
      <c r="W56" s="18">
        <f>I41</f>
        <v>8.35</v>
      </c>
      <c r="X56" s="48">
        <f t="shared" si="1"/>
        <v>15.000000000000004</v>
      </c>
      <c r="Y56" s="18">
        <f>J41</f>
        <v>7.95</v>
      </c>
      <c r="Z56" s="48">
        <f t="shared" si="3"/>
        <v>9.0000000000000018</v>
      </c>
      <c r="AA56" s="77">
        <f>SUM(Table3515505713182942[[#This Row],[Floor4]],Table3515505713182942[[#This Row],[Vault6]])</f>
        <v>16.3</v>
      </c>
      <c r="AB56" s="48">
        <f t="shared" si="3"/>
        <v>17</v>
      </c>
    </row>
    <row r="57" spans="1:28" x14ac:dyDescent="0.25">
      <c r="F57" s="96"/>
      <c r="G57" s="92"/>
      <c r="H57" s="92"/>
      <c r="I57" s="92"/>
      <c r="J57" s="92"/>
      <c r="K57" s="92"/>
      <c r="L57" s="96"/>
    </row>
    <row r="58" spans="1:28" x14ac:dyDescent="0.25">
      <c r="F58" s="96"/>
      <c r="G58" s="95"/>
      <c r="H58" s="102"/>
      <c r="I58" s="75"/>
      <c r="J58" s="75"/>
      <c r="K58" s="75"/>
      <c r="L58" s="96"/>
    </row>
    <row r="59" spans="1:28" x14ac:dyDescent="0.25">
      <c r="A59" s="93"/>
      <c r="B59" s="102"/>
      <c r="C59" s="94"/>
      <c r="D59" s="94"/>
      <c r="E59" s="94"/>
      <c r="F59" s="96"/>
      <c r="G59" s="95"/>
      <c r="H59" s="102"/>
      <c r="I59" s="75"/>
      <c r="J59" s="75"/>
      <c r="K59" s="75"/>
      <c r="L59" s="96"/>
    </row>
    <row r="60" spans="1:28" x14ac:dyDescent="0.25">
      <c r="A60" s="93"/>
      <c r="B60" s="102"/>
      <c r="C60" s="94"/>
      <c r="D60" s="94"/>
      <c r="E60" s="94"/>
      <c r="F60" s="96"/>
      <c r="G60" s="96"/>
      <c r="H60" s="96"/>
      <c r="I60" s="96"/>
      <c r="J60" s="96"/>
      <c r="K60" s="96"/>
      <c r="L60" s="96"/>
    </row>
    <row r="61" spans="1:28" x14ac:dyDescent="0.25">
      <c r="A61" s="93"/>
      <c r="B61" s="102"/>
      <c r="C61" s="94"/>
      <c r="D61" s="94"/>
      <c r="E61" s="94"/>
      <c r="F61" s="96"/>
      <c r="G61" s="269"/>
      <c r="H61" s="269"/>
      <c r="I61" s="269"/>
      <c r="J61" s="269"/>
      <c r="K61" s="269"/>
      <c r="L61" s="269"/>
    </row>
    <row r="62" spans="1:28" x14ac:dyDescent="0.25">
      <c r="A62" s="93"/>
      <c r="B62" s="102"/>
      <c r="C62" s="94"/>
      <c r="D62" s="94"/>
      <c r="E62" s="94"/>
      <c r="F62" s="96"/>
      <c r="G62" s="92"/>
      <c r="H62" s="92"/>
      <c r="I62" s="92"/>
      <c r="J62" s="92"/>
      <c r="K62" s="92"/>
      <c r="L62" s="96"/>
    </row>
    <row r="63" spans="1:28" x14ac:dyDescent="0.25">
      <c r="A63" s="93"/>
      <c r="B63" s="102"/>
      <c r="C63" s="94"/>
      <c r="D63" s="94"/>
      <c r="E63" s="94"/>
      <c r="F63" s="96"/>
      <c r="G63" s="95"/>
      <c r="H63" s="102"/>
      <c r="I63" s="75"/>
      <c r="J63" s="75"/>
      <c r="K63" s="75"/>
      <c r="L63" s="96"/>
    </row>
    <row r="64" spans="1:28" x14ac:dyDescent="0.25">
      <c r="A64" s="103"/>
      <c r="B64" s="97"/>
      <c r="C64" s="94"/>
      <c r="D64" s="94"/>
      <c r="E64" s="98"/>
      <c r="F64" s="96"/>
      <c r="G64" s="95"/>
      <c r="H64" s="102"/>
      <c r="I64" s="75"/>
      <c r="J64" s="75"/>
      <c r="K64" s="75"/>
      <c r="L64" s="96"/>
    </row>
    <row r="65" spans="1:16" customFormat="1" x14ac:dyDescent="0.25">
      <c r="A65" s="96"/>
      <c r="B65" s="104"/>
      <c r="C65" s="96"/>
      <c r="D65" s="99"/>
      <c r="E65" s="100"/>
      <c r="F65" s="96"/>
      <c r="G65" s="96"/>
      <c r="H65" s="96"/>
      <c r="I65" s="96"/>
      <c r="J65" s="96"/>
      <c r="K65" s="96"/>
      <c r="L65" s="96"/>
    </row>
    <row r="66" spans="1:16" customFormat="1" x14ac:dyDescent="0.25">
      <c r="A66" s="270"/>
      <c r="B66" s="270"/>
      <c r="C66" s="270"/>
      <c r="D66" s="270"/>
      <c r="E66" s="270"/>
      <c r="F66" s="96"/>
      <c r="G66" s="269"/>
      <c r="H66" s="269"/>
      <c r="I66" s="269"/>
      <c r="J66" s="269"/>
      <c r="K66" s="269"/>
      <c r="L66" s="269"/>
    </row>
    <row r="67" spans="1:16" customFormat="1" x14ac:dyDescent="0.25">
      <c r="A67" s="91"/>
      <c r="B67" s="91"/>
      <c r="C67" s="91"/>
      <c r="D67" s="91"/>
      <c r="E67" s="91"/>
      <c r="F67" s="96"/>
      <c r="G67" s="92"/>
      <c r="H67" s="92"/>
      <c r="I67" s="92"/>
      <c r="J67" s="92"/>
      <c r="K67" s="92"/>
      <c r="L67" s="96"/>
    </row>
    <row r="68" spans="1:16" customFormat="1" x14ac:dyDescent="0.25">
      <c r="A68" s="93"/>
      <c r="B68" s="102"/>
      <c r="C68" s="94"/>
      <c r="D68" s="94"/>
      <c r="E68" s="94"/>
      <c r="F68" s="96"/>
      <c r="G68" s="95"/>
      <c r="H68" s="102"/>
      <c r="I68" s="75"/>
      <c r="J68" s="75"/>
      <c r="K68" s="75"/>
      <c r="L68" s="96"/>
      <c r="N68" s="72"/>
      <c r="O68" s="73"/>
      <c r="P68" s="74"/>
    </row>
    <row r="69" spans="1:16" customFormat="1" x14ac:dyDescent="0.25">
      <c r="A69" s="93"/>
      <c r="B69" s="102"/>
      <c r="C69" s="94"/>
      <c r="D69" s="94"/>
      <c r="E69" s="94"/>
      <c r="F69" s="96"/>
      <c r="G69" s="96"/>
      <c r="H69" s="96"/>
      <c r="I69" s="96"/>
      <c r="J69" s="96"/>
      <c r="K69" s="96"/>
      <c r="L69" s="96"/>
    </row>
    <row r="70" spans="1:16" customFormat="1" x14ac:dyDescent="0.25">
      <c r="A70" s="93"/>
      <c r="B70" s="102"/>
      <c r="C70" s="94"/>
      <c r="D70" s="94"/>
      <c r="E70" s="94"/>
      <c r="F70" s="96"/>
      <c r="G70" s="96"/>
      <c r="H70" s="96"/>
      <c r="I70" s="96"/>
      <c r="J70" s="96"/>
      <c r="K70" s="96"/>
      <c r="L70" s="96"/>
    </row>
    <row r="71" spans="1:16" customFormat="1" x14ac:dyDescent="0.25">
      <c r="A71" s="93"/>
      <c r="B71" s="102"/>
      <c r="C71" s="94"/>
      <c r="D71" s="94"/>
      <c r="E71" s="94"/>
      <c r="F71" s="96"/>
      <c r="G71" s="96"/>
      <c r="H71" s="96"/>
      <c r="I71" s="96"/>
      <c r="J71" s="96"/>
      <c r="K71" s="96"/>
      <c r="L71" s="96"/>
    </row>
    <row r="72" spans="1:16" customFormat="1" x14ac:dyDescent="0.25">
      <c r="A72" s="93"/>
      <c r="B72" s="102"/>
      <c r="C72" s="94"/>
      <c r="D72" s="94"/>
      <c r="E72" s="94"/>
      <c r="F72" s="96"/>
      <c r="G72" s="96"/>
      <c r="H72" s="96"/>
      <c r="I72" s="96"/>
      <c r="J72" s="96"/>
      <c r="K72" s="96"/>
      <c r="L72" s="96"/>
    </row>
    <row r="73" spans="1:16" customFormat="1" x14ac:dyDescent="0.25">
      <c r="A73" s="93"/>
      <c r="B73" s="102"/>
      <c r="C73" s="94"/>
      <c r="D73" s="94"/>
      <c r="E73" s="94"/>
      <c r="F73" s="96"/>
      <c r="G73" s="96"/>
      <c r="H73" s="96"/>
      <c r="I73" s="96"/>
      <c r="J73" s="96"/>
      <c r="K73" s="96"/>
      <c r="L73" s="96"/>
    </row>
    <row r="74" spans="1:16" customFormat="1" x14ac:dyDescent="0.25">
      <c r="A74" s="103"/>
      <c r="B74" s="97"/>
      <c r="C74" s="94"/>
      <c r="D74" s="94"/>
      <c r="E74" s="98"/>
      <c r="F74" s="96"/>
      <c r="G74" s="96"/>
      <c r="H74" s="96"/>
      <c r="I74" s="96"/>
      <c r="J74" s="96"/>
      <c r="K74" s="96"/>
      <c r="L74" s="96"/>
    </row>
    <row r="75" spans="1:16" customFormat="1" x14ac:dyDescent="0.25">
      <c r="A75" s="96"/>
      <c r="B75" s="96"/>
      <c r="C75" s="96"/>
      <c r="D75" s="96"/>
      <c r="E75" s="96"/>
      <c r="F75" s="96"/>
      <c r="G75" s="96"/>
      <c r="H75" s="96"/>
      <c r="I75" s="96"/>
      <c r="J75" s="96"/>
      <c r="K75" s="96"/>
      <c r="L75" s="96"/>
    </row>
    <row r="76" spans="1:16" customFormat="1" x14ac:dyDescent="0.25">
      <c r="A76" s="96"/>
      <c r="B76" s="96"/>
      <c r="C76" s="96"/>
      <c r="D76" s="96"/>
      <c r="E76" s="96"/>
      <c r="F76" s="96"/>
      <c r="G76" s="96"/>
      <c r="H76" s="96"/>
      <c r="I76" s="96"/>
      <c r="J76" s="96"/>
      <c r="K76" s="96"/>
      <c r="L76" s="96"/>
    </row>
    <row r="77" spans="1:16" customFormat="1" x14ac:dyDescent="0.25">
      <c r="A77" s="96"/>
      <c r="B77" s="96"/>
      <c r="C77" s="96"/>
      <c r="D77" s="96"/>
      <c r="E77" s="96"/>
      <c r="F77" s="96"/>
      <c r="G77" s="96"/>
      <c r="H77" s="96"/>
      <c r="I77" s="96"/>
      <c r="J77" s="96"/>
      <c r="K77" s="96"/>
      <c r="L77" s="96"/>
    </row>
    <row r="78" spans="1:16" customFormat="1" x14ac:dyDescent="0.25">
      <c r="A78" s="96"/>
      <c r="B78" s="96"/>
      <c r="C78" s="96"/>
      <c r="D78" s="96"/>
      <c r="E78" s="96"/>
      <c r="F78" s="96"/>
      <c r="G78" s="96"/>
      <c r="H78" s="96"/>
      <c r="I78" s="96"/>
      <c r="J78" s="96"/>
      <c r="K78" s="96"/>
      <c r="L78" s="96"/>
    </row>
    <row r="79" spans="1:16" customFormat="1" x14ac:dyDescent="0.25">
      <c r="A79" s="96"/>
      <c r="B79" s="96"/>
      <c r="C79" s="96"/>
      <c r="D79" s="96"/>
      <c r="E79" s="96"/>
      <c r="F79" s="96"/>
      <c r="G79" s="96"/>
      <c r="H79" s="96"/>
      <c r="I79" s="96"/>
      <c r="J79" s="96"/>
      <c r="K79" s="96"/>
      <c r="L79" s="96"/>
    </row>
    <row r="80" spans="1:16" customFormat="1" x14ac:dyDescent="0.25">
      <c r="A80" s="96"/>
      <c r="B80" s="96"/>
      <c r="C80" s="96"/>
      <c r="D80" s="96"/>
      <c r="E80" s="96"/>
      <c r="F80" s="96"/>
      <c r="G80" s="96"/>
      <c r="H80" s="96"/>
      <c r="I80" s="96"/>
      <c r="J80" s="96"/>
      <c r="K80" s="96"/>
      <c r="L80" s="96"/>
    </row>
    <row r="81" spans="1:12" customFormat="1" x14ac:dyDescent="0.25">
      <c r="A81" s="96"/>
      <c r="B81" s="96"/>
      <c r="C81" s="96"/>
      <c r="D81" s="96"/>
      <c r="E81" s="96"/>
      <c r="F81" s="96"/>
      <c r="G81" s="96"/>
      <c r="H81" s="96"/>
      <c r="I81" s="96"/>
      <c r="J81" s="96"/>
      <c r="K81" s="96"/>
      <c r="L81" s="96"/>
    </row>
  </sheetData>
  <mergeCells count="3">
    <mergeCell ref="A1:AB1"/>
    <mergeCell ref="A2:AB2"/>
    <mergeCell ref="G4:I4"/>
  </mergeCells>
  <phoneticPr fontId="20" type="noConversion"/>
  <conditionalFormatting sqref="AB7:AB56">
    <cfRule type="cellIs" dxfId="153" priority="7" operator="equal">
      <formula>3</formula>
    </cfRule>
    <cfRule type="cellIs" dxfId="152" priority="8" operator="equal">
      <formula>2</formula>
    </cfRule>
    <cfRule type="cellIs" dxfId="151" priority="9" operator="equal">
      <formula>1</formula>
    </cfRule>
  </conditionalFormatting>
  <conditionalFormatting sqref="Z7:Z56">
    <cfRule type="cellIs" dxfId="150" priority="4" operator="equal">
      <formula>3</formula>
    </cfRule>
    <cfRule type="cellIs" dxfId="149" priority="5" operator="equal">
      <formula>2</formula>
    </cfRule>
    <cfRule type="cellIs" dxfId="148" priority="6" operator="equal">
      <formula>1</formula>
    </cfRule>
  </conditionalFormatting>
  <conditionalFormatting sqref="X7:X56">
    <cfRule type="cellIs" dxfId="147" priority="1" operator="equal">
      <formula>3</formula>
    </cfRule>
    <cfRule type="cellIs" dxfId="146" priority="2" operator="equal">
      <formula>2</formula>
    </cfRule>
    <cfRule type="cellIs" dxfId="145" priority="3" operator="equal">
      <formula>1</formula>
    </cfRule>
  </conditionalFormatting>
  <conditionalFormatting sqref="P40:P48">
    <cfRule type="cellIs" dxfId="144" priority="10" operator="equal">
      <formula>3</formula>
    </cfRule>
    <cfRule type="cellIs" dxfId="143" priority="11" operator="equal">
      <formula>2</formula>
    </cfRule>
    <cfRule type="cellIs" dxfId="142" priority="12"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27"/>
  <sheetViews>
    <sheetView zoomScale="90" zoomScaleNormal="90" zoomScalePageLayoutView="90" workbookViewId="0">
      <selection activeCell="E8" sqref="E8:E10"/>
    </sheetView>
  </sheetViews>
  <sheetFormatPr defaultColWidth="8.875" defaultRowHeight="15.75" x14ac:dyDescent="0.25"/>
  <cols>
    <col min="1" max="1" width="4.875" customWidth="1"/>
    <col min="2" max="2" width="17.5" bestFit="1" customWidth="1"/>
    <col min="3" max="4" width="7.5" bestFit="1" customWidth="1"/>
    <col min="5" max="5" width="7.375" bestFit="1" customWidth="1"/>
    <col min="6" max="6" width="0.5" customWidth="1"/>
    <col min="7" max="7" width="4.625" bestFit="1" customWidth="1"/>
    <col min="8" max="8" width="18.375" customWidth="1"/>
    <col min="9" max="10" width="7.5" bestFit="1" customWidth="1"/>
    <col min="11" max="11" width="7.375" bestFit="1" customWidth="1"/>
    <col min="12" max="12" width="0.5" customWidth="1"/>
    <col min="13" max="13" width="4.625" bestFit="1" customWidth="1"/>
    <col min="14" max="14" width="22.125" customWidth="1"/>
    <col min="15" max="15" width="9.125" customWidth="1"/>
    <col min="16" max="16" width="7.5" bestFit="1" customWidth="1"/>
    <col min="17" max="17" width="7.375" bestFit="1" customWidth="1"/>
    <col min="18" max="18" width="0.375" customWidth="1"/>
    <col min="19" max="19" width="0.5" customWidth="1"/>
    <col min="20" max="20" width="1.875" bestFit="1" customWidth="1"/>
    <col min="21" max="21" width="7.625" customWidth="1"/>
    <col min="22" max="22" width="16.625" bestFit="1" customWidth="1"/>
    <col min="23" max="23" width="8.625" customWidth="1"/>
    <col min="24" max="24" width="5.375" customWidth="1"/>
    <col min="25" max="25" width="7.5" customWidth="1"/>
    <col min="26" max="26" width="6.125" style="58" customWidth="1"/>
    <col min="27" max="27" width="8.625" style="39" customWidth="1"/>
    <col min="28" max="28" width="6" style="6" customWidth="1"/>
  </cols>
  <sheetData>
    <row r="1" spans="1:69" s="106"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row>
    <row r="2" spans="1:69" s="106"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5"/>
      <c r="BI2" s="105"/>
    </row>
    <row r="3" spans="1:69" ht="28.5" customHeight="1" x14ac:dyDescent="0.25">
      <c r="E3" s="4"/>
      <c r="F3" s="4"/>
      <c r="G3" s="4"/>
      <c r="H3" s="4"/>
      <c r="I3" s="4"/>
      <c r="J3" s="1"/>
      <c r="K3" s="1"/>
      <c r="L3" s="1"/>
      <c r="M3" s="1"/>
      <c r="N3" s="1"/>
      <c r="O3" s="1"/>
      <c r="P3" s="1"/>
      <c r="Q3" s="1"/>
      <c r="R3" s="1"/>
      <c r="S3" s="1"/>
      <c r="T3" s="1"/>
      <c r="U3" s="1"/>
      <c r="V3" s="1"/>
      <c r="W3" s="1"/>
      <c r="X3" s="1"/>
      <c r="Y3" s="1"/>
      <c r="Z3" s="56"/>
      <c r="AA3" s="36"/>
      <c r="AB3" s="38"/>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21" x14ac:dyDescent="0.35">
      <c r="E4" s="1"/>
      <c r="F4" s="1"/>
      <c r="G4" s="286" t="s">
        <v>1121</v>
      </c>
      <c r="H4" s="304"/>
      <c r="I4" s="304"/>
      <c r="J4" s="305"/>
      <c r="M4" s="1"/>
      <c r="N4" s="1"/>
      <c r="O4" s="1"/>
      <c r="P4" s="1"/>
      <c r="Q4" s="1"/>
      <c r="R4" s="1"/>
      <c r="S4" s="1"/>
      <c r="T4" s="1"/>
      <c r="U4" s="1"/>
      <c r="V4" s="1"/>
      <c r="W4" s="1"/>
      <c r="X4" s="1"/>
      <c r="Y4" s="1"/>
      <c r="Z4" s="56"/>
      <c r="AA4" s="36"/>
      <c r="AB4" s="38"/>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6" spans="1:69" s="9" customFormat="1" x14ac:dyDescent="0.25">
      <c r="A6" s="266" t="s">
        <v>1019</v>
      </c>
      <c r="B6" s="267"/>
      <c r="C6" s="267"/>
      <c r="D6" s="267"/>
      <c r="E6" s="268"/>
      <c r="G6" s="266" t="s">
        <v>1073</v>
      </c>
      <c r="H6" s="267"/>
      <c r="I6" s="267"/>
      <c r="J6" s="267"/>
      <c r="K6" s="268"/>
      <c r="L6" s="127"/>
      <c r="M6" s="269"/>
      <c r="N6" s="122"/>
      <c r="O6" s="82"/>
      <c r="P6" s="82"/>
      <c r="Q6" s="269"/>
      <c r="U6" s="42" t="s">
        <v>13</v>
      </c>
      <c r="V6" s="43" t="s">
        <v>2</v>
      </c>
      <c r="W6" s="44" t="s">
        <v>6</v>
      </c>
      <c r="X6" s="44" t="s">
        <v>15</v>
      </c>
      <c r="Y6" s="44" t="s">
        <v>7</v>
      </c>
      <c r="Z6" s="57" t="s">
        <v>16</v>
      </c>
      <c r="AA6" s="45" t="s">
        <v>5</v>
      </c>
      <c r="AB6" s="46" t="s">
        <v>17</v>
      </c>
    </row>
    <row r="7" spans="1:69" x14ac:dyDescent="0.25">
      <c r="A7" s="10" t="s">
        <v>1</v>
      </c>
      <c r="B7" s="10" t="s">
        <v>2</v>
      </c>
      <c r="C7" s="10" t="s">
        <v>3</v>
      </c>
      <c r="D7" s="10" t="s">
        <v>4</v>
      </c>
      <c r="E7" s="10" t="s">
        <v>5</v>
      </c>
      <c r="G7" s="10" t="s">
        <v>1</v>
      </c>
      <c r="H7" s="10" t="s">
        <v>2</v>
      </c>
      <c r="I7" s="10" t="s">
        <v>3</v>
      </c>
      <c r="J7" s="10" t="s">
        <v>4</v>
      </c>
      <c r="K7" s="10" t="s">
        <v>5</v>
      </c>
      <c r="L7" s="1"/>
      <c r="M7" s="133"/>
      <c r="N7" s="122"/>
      <c r="O7" s="82"/>
      <c r="P7" s="82"/>
      <c r="Q7" s="133"/>
      <c r="U7" s="41" t="s">
        <v>85</v>
      </c>
      <c r="V7" s="109" t="s">
        <v>695</v>
      </c>
      <c r="W7" s="14">
        <f t="shared" ref="W7" si="0">I8</f>
        <v>8.5</v>
      </c>
      <c r="X7" s="48">
        <f>SUMPRODUCT((W$7:W$10&gt;W7)/COUNTIF(W$7:W$10,W$7:W$10&amp;""))+1</f>
        <v>4</v>
      </c>
      <c r="Y7" s="14">
        <f>J8</f>
        <v>9.1</v>
      </c>
      <c r="Z7" s="48">
        <f>SUMPRODUCT((Y$7:Y$10&gt;Y7)/COUNTIF(Y$7:Y$10,Y$7:Y$10&amp;""))+1</f>
        <v>3</v>
      </c>
      <c r="AA7" s="37">
        <f>SUM(Table3512131424391116222582[[#This Row],[Floor]],Table3512131424391116222582[[#This Row],[Vault]])</f>
        <v>17.600000000000001</v>
      </c>
      <c r="AB7" s="48">
        <f>SUMPRODUCT((AA$7:AA$10&gt;AA7)/COUNTIF(AA$7:AA$10,AA$7:AA$10&amp;""))+1</f>
        <v>3</v>
      </c>
    </row>
    <row r="8" spans="1:69" x14ac:dyDescent="0.25">
      <c r="A8" s="219">
        <v>940</v>
      </c>
      <c r="B8" s="50" t="s">
        <v>1020</v>
      </c>
      <c r="C8" s="14">
        <v>9.3000000000000007</v>
      </c>
      <c r="D8" s="14">
        <v>9.5</v>
      </c>
      <c r="E8" s="14">
        <f t="shared" ref="E8:E10" si="1">SUM(C8,D8)</f>
        <v>18.8</v>
      </c>
      <c r="G8" s="219">
        <v>943</v>
      </c>
      <c r="H8" s="109" t="s">
        <v>695</v>
      </c>
      <c r="I8" s="14">
        <v>8.5</v>
      </c>
      <c r="J8" s="14">
        <v>9.1</v>
      </c>
      <c r="K8" s="14">
        <f t="shared" ref="K8" si="2">SUM(I8,J8)</f>
        <v>17.600000000000001</v>
      </c>
      <c r="L8" s="1"/>
      <c r="M8" s="121"/>
      <c r="N8" s="122"/>
      <c r="O8" s="82"/>
      <c r="P8" s="82"/>
      <c r="Q8" s="82"/>
      <c r="U8" s="41" t="s">
        <v>1023</v>
      </c>
      <c r="V8" s="50" t="s">
        <v>1020</v>
      </c>
      <c r="W8" s="14">
        <f>C8</f>
        <v>9.3000000000000007</v>
      </c>
      <c r="X8" s="48">
        <f t="shared" ref="X8:X10" si="3">SUMPRODUCT((W$7:W$10&gt;W8)/COUNTIF(W$7:W$10,W$7:W$10&amp;""))+1</f>
        <v>1</v>
      </c>
      <c r="Y8" s="14">
        <f>D8</f>
        <v>9.5</v>
      </c>
      <c r="Z8" s="48">
        <f t="shared" ref="Z8:AB10" si="4">SUMPRODUCT((Y$7:Y$10&gt;Y8)/COUNTIF(Y$7:Y$10,Y$7:Y$10&amp;""))+1</f>
        <v>2</v>
      </c>
      <c r="AA8" s="37">
        <f>SUM(Table3512131424391116222582[[#This Row],[Floor]],Table3512131424391116222582[[#This Row],[Vault]])</f>
        <v>18.8</v>
      </c>
      <c r="AB8" s="48">
        <f t="shared" si="4"/>
        <v>1</v>
      </c>
    </row>
    <row r="9" spans="1:69" x14ac:dyDescent="0.25">
      <c r="A9" s="219">
        <v>941</v>
      </c>
      <c r="B9" s="50" t="s">
        <v>1096</v>
      </c>
      <c r="C9" s="14">
        <v>8.6999999999999993</v>
      </c>
      <c r="D9" s="14">
        <v>9.6</v>
      </c>
      <c r="E9" s="14">
        <f t="shared" si="1"/>
        <v>18.299999999999997</v>
      </c>
      <c r="G9" s="121"/>
      <c r="H9" s="122"/>
      <c r="I9" s="82"/>
      <c r="J9" s="82"/>
      <c r="K9" s="82"/>
      <c r="L9" s="1"/>
      <c r="M9" s="121"/>
      <c r="N9" s="122"/>
      <c r="O9" s="82"/>
      <c r="P9" s="82"/>
      <c r="Q9" s="82"/>
      <c r="U9" s="41" t="s">
        <v>1023</v>
      </c>
      <c r="V9" s="50" t="s">
        <v>1021</v>
      </c>
      <c r="W9" s="14">
        <f>C9</f>
        <v>8.6999999999999993</v>
      </c>
      <c r="X9" s="48">
        <f t="shared" si="3"/>
        <v>3</v>
      </c>
      <c r="Y9" s="14">
        <f>D9</f>
        <v>9.6</v>
      </c>
      <c r="Z9" s="48">
        <f t="shared" si="4"/>
        <v>1</v>
      </c>
      <c r="AA9" s="37">
        <f>SUM(Table3512131424391116222582[[#This Row],[Floor]],Table3512131424391116222582[[#This Row],[Vault]])</f>
        <v>18.299999999999997</v>
      </c>
      <c r="AB9" s="48">
        <f t="shared" si="4"/>
        <v>2</v>
      </c>
    </row>
    <row r="10" spans="1:69" x14ac:dyDescent="0.25">
      <c r="A10" s="219">
        <v>942</v>
      </c>
      <c r="B10" s="50" t="s">
        <v>1022</v>
      </c>
      <c r="C10" s="14">
        <v>8.9</v>
      </c>
      <c r="D10" s="14">
        <v>8.6</v>
      </c>
      <c r="E10" s="14">
        <f t="shared" si="1"/>
        <v>17.5</v>
      </c>
      <c r="G10" s="121"/>
      <c r="H10" s="122"/>
      <c r="I10" s="82"/>
      <c r="J10" s="82"/>
      <c r="K10" s="82"/>
      <c r="L10" s="1"/>
      <c r="M10" s="121"/>
      <c r="N10" s="122"/>
      <c r="O10" s="82"/>
      <c r="P10" s="82"/>
      <c r="Q10" s="82"/>
      <c r="U10" s="41" t="s">
        <v>1023</v>
      </c>
      <c r="V10" s="50" t="s">
        <v>1022</v>
      </c>
      <c r="W10" s="14">
        <f>C10</f>
        <v>8.9</v>
      </c>
      <c r="X10" s="48">
        <f t="shared" si="3"/>
        <v>2</v>
      </c>
      <c r="Y10" s="14">
        <f>D10</f>
        <v>8.6</v>
      </c>
      <c r="Z10" s="48">
        <f t="shared" si="4"/>
        <v>4</v>
      </c>
      <c r="AA10" s="37">
        <f>SUM(Table3512131424391116222582[[#This Row],[Floor]],Table3512131424391116222582[[#This Row],[Vault]])</f>
        <v>17.5</v>
      </c>
      <c r="AB10" s="48">
        <f t="shared" si="4"/>
        <v>4</v>
      </c>
    </row>
    <row r="11" spans="1:69" x14ac:dyDescent="0.25">
      <c r="A11" s="225"/>
      <c r="B11" s="128"/>
      <c r="C11" s="126"/>
      <c r="D11" s="126"/>
      <c r="E11" s="126"/>
      <c r="G11" s="121"/>
      <c r="H11" s="122"/>
      <c r="I11" s="82"/>
      <c r="J11" s="82"/>
      <c r="K11" s="82"/>
      <c r="L11" s="1"/>
      <c r="M11" s="121"/>
      <c r="N11" s="122"/>
      <c r="O11" s="82"/>
      <c r="P11" s="82"/>
      <c r="Q11" s="82"/>
    </row>
    <row r="12" spans="1:69" x14ac:dyDescent="0.25">
      <c r="A12" s="121"/>
      <c r="B12" s="132"/>
      <c r="C12" s="82"/>
      <c r="D12" s="82"/>
      <c r="E12" s="82"/>
      <c r="G12" s="121"/>
      <c r="H12" s="122"/>
      <c r="I12" s="82"/>
      <c r="J12" s="82"/>
      <c r="K12" s="82"/>
      <c r="L12" s="1"/>
      <c r="M12" s="121"/>
      <c r="N12" s="123"/>
      <c r="O12" s="71"/>
      <c r="P12" s="71"/>
      <c r="Q12" s="82"/>
      <c r="Z12"/>
      <c r="AA12"/>
      <c r="AB12"/>
    </row>
    <row r="13" spans="1:69" x14ac:dyDescent="0.25">
      <c r="A13" s="121"/>
      <c r="B13" s="132"/>
      <c r="C13" s="82"/>
      <c r="D13" s="82"/>
      <c r="E13" s="75"/>
      <c r="F13" s="9"/>
      <c r="G13" s="121"/>
      <c r="H13" s="122"/>
      <c r="I13" s="82"/>
      <c r="J13" s="82"/>
      <c r="K13" s="75"/>
      <c r="L13" s="127"/>
      <c r="M13" s="121"/>
      <c r="N13" s="136"/>
      <c r="O13" s="1"/>
      <c r="P13" s="123"/>
      <c r="Q13" s="75"/>
      <c r="Z13"/>
      <c r="AA13"/>
      <c r="AB13"/>
    </row>
    <row r="14" spans="1:69" x14ac:dyDescent="0.25">
      <c r="A14" s="1"/>
      <c r="B14" s="123"/>
      <c r="C14" s="71"/>
      <c r="D14" s="71"/>
      <c r="E14" s="124"/>
      <c r="F14" s="9"/>
      <c r="G14" s="1"/>
      <c r="H14" s="123"/>
      <c r="I14" s="71"/>
      <c r="J14" s="71"/>
      <c r="K14" s="124"/>
      <c r="L14" s="127"/>
      <c r="M14" s="1"/>
      <c r="Q14" s="124"/>
      <c r="Z14"/>
      <c r="AA14"/>
      <c r="AB14"/>
    </row>
    <row r="15" spans="1:69" x14ac:dyDescent="0.25">
      <c r="B15" s="110"/>
      <c r="D15" s="33"/>
      <c r="E15" s="34"/>
      <c r="G15" s="1"/>
      <c r="H15" s="136"/>
      <c r="I15" s="1"/>
      <c r="J15" s="123"/>
      <c r="K15" s="137"/>
      <c r="L15" s="1"/>
      <c r="M15" s="1"/>
      <c r="Q15" s="137"/>
      <c r="Z15"/>
      <c r="AA15"/>
      <c r="AB15"/>
    </row>
    <row r="16" spans="1:69" x14ac:dyDescent="0.25">
      <c r="Z16"/>
      <c r="AA16"/>
      <c r="AB16"/>
    </row>
    <row r="17" spans="2:28" x14ac:dyDescent="0.25">
      <c r="N17" s="53"/>
      <c r="O17" s="55"/>
      <c r="P17" s="48"/>
      <c r="V17" s="9"/>
      <c r="Z17"/>
      <c r="AA17"/>
      <c r="AB17"/>
    </row>
    <row r="18" spans="2:28" x14ac:dyDescent="0.25">
      <c r="N18" s="53"/>
      <c r="O18" s="55"/>
      <c r="P18" s="48"/>
      <c r="Z18"/>
      <c r="AA18"/>
      <c r="AB18"/>
    </row>
    <row r="19" spans="2:28" x14ac:dyDescent="0.25">
      <c r="N19" s="53"/>
      <c r="O19" s="54"/>
      <c r="P19" s="48"/>
      <c r="Z19"/>
      <c r="AA19"/>
      <c r="AB19"/>
    </row>
    <row r="20" spans="2:28" x14ac:dyDescent="0.25">
      <c r="N20" s="53"/>
      <c r="O20" s="54"/>
      <c r="P20" s="48"/>
    </row>
    <row r="21" spans="2:28" x14ac:dyDescent="0.25">
      <c r="N21" s="53"/>
      <c r="O21" s="54"/>
      <c r="P21" s="48"/>
    </row>
    <row r="22" spans="2:28" x14ac:dyDescent="0.25">
      <c r="N22" s="53"/>
      <c r="O22" s="54"/>
      <c r="P22" s="48"/>
    </row>
    <row r="23" spans="2:28" x14ac:dyDescent="0.25">
      <c r="Q23" s="49"/>
      <c r="R23" s="49"/>
      <c r="S23" s="49"/>
      <c r="T23" s="49"/>
    </row>
    <row r="24" spans="2:28" x14ac:dyDescent="0.25">
      <c r="Q24" s="49"/>
      <c r="R24" s="49"/>
      <c r="S24" s="49"/>
      <c r="T24" s="49"/>
    </row>
    <row r="25" spans="2:28" x14ac:dyDescent="0.25">
      <c r="Q25" s="49"/>
      <c r="R25" s="49"/>
      <c r="S25" s="49"/>
      <c r="T25" s="49"/>
    </row>
    <row r="26" spans="2:28" x14ac:dyDescent="0.25">
      <c r="B26" s="32"/>
      <c r="D26" s="33"/>
      <c r="E26" s="34"/>
      <c r="Q26" s="49"/>
      <c r="R26" s="49"/>
      <c r="S26" s="49"/>
      <c r="T26" s="49"/>
    </row>
    <row r="27" spans="2:28" x14ac:dyDescent="0.25">
      <c r="Q27" s="49"/>
      <c r="R27" s="49"/>
      <c r="S27" s="49"/>
      <c r="T27" s="49"/>
    </row>
  </sheetData>
  <mergeCells count="3">
    <mergeCell ref="A1:AB1"/>
    <mergeCell ref="A2:AB2"/>
    <mergeCell ref="G4:J4"/>
  </mergeCells>
  <phoneticPr fontId="20" type="noConversion"/>
  <conditionalFormatting sqref="X7:X10">
    <cfRule type="cellIs" dxfId="126" priority="1" operator="equal">
      <formula>3</formula>
    </cfRule>
    <cfRule type="cellIs" dxfId="125" priority="2" operator="equal">
      <formula>2</formula>
    </cfRule>
    <cfRule type="cellIs" dxfId="124" priority="3" operator="equal">
      <formula>1</formula>
    </cfRule>
  </conditionalFormatting>
  <conditionalFormatting sqref="Z7:Z10">
    <cfRule type="cellIs" dxfId="123" priority="4" operator="equal">
      <formula>3</formula>
    </cfRule>
    <cfRule type="cellIs" dxfId="122" priority="5" operator="equal">
      <formula>2</formula>
    </cfRule>
    <cfRule type="cellIs" dxfId="121" priority="6" operator="equal">
      <formula>1</formula>
    </cfRule>
  </conditionalFormatting>
  <conditionalFormatting sqref="AB7:AB10">
    <cfRule type="cellIs" dxfId="120" priority="7" operator="equal">
      <formula>3</formula>
    </cfRule>
    <cfRule type="cellIs" dxfId="119" priority="8" operator="equal">
      <formula>2</formula>
    </cfRule>
    <cfRule type="cellIs" dxfId="118" priority="9" operator="equal">
      <formula>1</formula>
    </cfRule>
  </conditionalFormatting>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I77"/>
  <sheetViews>
    <sheetView topLeftCell="A7" zoomScale="90" zoomScaleNormal="90" zoomScalePageLayoutView="90" workbookViewId="0">
      <selection activeCell="I40" sqref="I40"/>
    </sheetView>
  </sheetViews>
  <sheetFormatPr defaultColWidth="8.875" defaultRowHeight="15.75" x14ac:dyDescent="0.25"/>
  <cols>
    <col min="1" max="1" width="4.875" customWidth="1"/>
    <col min="2" max="2" width="19.125" bestFit="1" customWidth="1"/>
    <col min="3" max="4" width="7.5" bestFit="1" customWidth="1"/>
    <col min="5" max="5" width="7.375" bestFit="1" customWidth="1"/>
    <col min="6" max="6" width="0.5" customWidth="1"/>
    <col min="7" max="7" width="4.625" customWidth="1"/>
    <col min="8" max="8" width="22" customWidth="1"/>
    <col min="9" max="10" width="7.5" bestFit="1" customWidth="1"/>
    <col min="11" max="11" width="7.375" bestFit="1" customWidth="1"/>
    <col min="12" max="12" width="0.5" customWidth="1"/>
    <col min="13" max="13" width="4.625" bestFit="1" customWidth="1"/>
    <col min="14" max="14" width="22" customWidth="1"/>
    <col min="15" max="15" width="8.625" customWidth="1"/>
    <col min="16" max="16" width="9.625" customWidth="1"/>
    <col min="17" max="17" width="7.375" bestFit="1" customWidth="1"/>
    <col min="18" max="18" width="0.375" customWidth="1"/>
    <col min="19" max="19" width="0.5" customWidth="1"/>
    <col min="20" max="20" width="1.875" bestFit="1" customWidth="1"/>
    <col min="21" max="21" width="7.125" customWidth="1"/>
    <col min="22" max="22" width="20.875" bestFit="1" customWidth="1"/>
    <col min="23" max="23" width="6.375" customWidth="1"/>
    <col min="24" max="24" width="5" style="61" customWidth="1"/>
    <col min="25" max="25" width="9.375" customWidth="1"/>
    <col min="26" max="26" width="4.5" style="65" customWidth="1"/>
    <col min="27" max="27" width="9.375" style="47" customWidth="1"/>
    <col min="28" max="28" width="5.5" style="68" customWidth="1"/>
  </cols>
  <sheetData>
    <row r="1" spans="1:61" s="106"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row>
    <row r="2" spans="1:61" s="106"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5"/>
      <c r="BI2" s="105"/>
    </row>
    <row r="3" spans="1:61" ht="23.25" x14ac:dyDescent="0.25">
      <c r="E3" s="4"/>
      <c r="F3" s="4"/>
      <c r="G3" s="4"/>
      <c r="H3" s="4"/>
      <c r="I3" s="4"/>
      <c r="J3" s="1"/>
      <c r="K3" s="1"/>
      <c r="L3" s="1"/>
      <c r="M3" s="1"/>
      <c r="N3" s="1"/>
      <c r="O3" s="1"/>
      <c r="P3" s="1"/>
      <c r="Q3" s="1"/>
      <c r="R3" s="1"/>
      <c r="S3" s="1"/>
      <c r="T3" s="1"/>
      <c r="U3" s="1"/>
      <c r="V3" s="1"/>
      <c r="W3" s="1"/>
      <c r="X3" s="59"/>
      <c r="Y3" s="1"/>
      <c r="Z3" s="63"/>
      <c r="AA3" s="66"/>
      <c r="AB3" s="67"/>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21" x14ac:dyDescent="0.35">
      <c r="E4" s="1"/>
      <c r="F4" s="1"/>
      <c r="G4" s="289" t="s">
        <v>1122</v>
      </c>
      <c r="H4" s="290"/>
      <c r="I4" s="291"/>
      <c r="M4" s="1"/>
      <c r="N4" s="1"/>
      <c r="O4" s="1"/>
      <c r="P4" s="1"/>
      <c r="Q4" s="1"/>
      <c r="R4" s="1"/>
      <c r="S4" s="1"/>
      <c r="T4" s="1"/>
      <c r="U4" s="1"/>
      <c r="V4" s="1"/>
      <c r="W4" s="1"/>
      <c r="X4" s="59"/>
      <c r="Y4" s="1"/>
      <c r="Z4" s="63"/>
      <c r="AA4" s="66"/>
      <c r="AB4" s="67"/>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6" spans="1:61" s="9" customFormat="1" x14ac:dyDescent="0.25">
      <c r="A6" s="172" t="s">
        <v>106</v>
      </c>
      <c r="B6" s="79"/>
      <c r="C6" s="79"/>
      <c r="D6" s="79"/>
      <c r="E6" s="80"/>
      <c r="G6" s="208" t="s">
        <v>617</v>
      </c>
      <c r="H6" s="79"/>
      <c r="I6" s="79"/>
      <c r="J6" s="79"/>
      <c r="K6" s="80"/>
      <c r="M6" s="172" t="s">
        <v>684</v>
      </c>
      <c r="N6" s="79"/>
      <c r="O6" s="79"/>
      <c r="P6" s="79"/>
      <c r="Q6" s="80"/>
      <c r="U6" s="44" t="s">
        <v>67</v>
      </c>
      <c r="V6" s="44" t="s">
        <v>68</v>
      </c>
      <c r="W6" s="44" t="s">
        <v>69</v>
      </c>
      <c r="X6" s="60" t="s">
        <v>70</v>
      </c>
      <c r="Y6" s="44" t="s">
        <v>71</v>
      </c>
      <c r="Z6" s="64" t="s">
        <v>72</v>
      </c>
      <c r="AA6" s="44" t="s">
        <v>73</v>
      </c>
      <c r="AB6" s="60" t="s">
        <v>74</v>
      </c>
    </row>
    <row r="7" spans="1:61" x14ac:dyDescent="0.25">
      <c r="A7" s="10" t="s">
        <v>1</v>
      </c>
      <c r="B7" s="10" t="s">
        <v>2</v>
      </c>
      <c r="C7" s="10" t="s">
        <v>3</v>
      </c>
      <c r="D7" s="10" t="s">
        <v>4</v>
      </c>
      <c r="E7" s="10" t="s">
        <v>5</v>
      </c>
      <c r="G7" s="10" t="s">
        <v>1</v>
      </c>
      <c r="H7" s="10" t="s">
        <v>2</v>
      </c>
      <c r="I7" s="10" t="s">
        <v>3</v>
      </c>
      <c r="J7" s="10" t="s">
        <v>4</v>
      </c>
      <c r="K7" s="10" t="s">
        <v>5</v>
      </c>
      <c r="M7" s="10" t="s">
        <v>1</v>
      </c>
      <c r="N7" s="10" t="s">
        <v>2</v>
      </c>
      <c r="O7" s="10" t="s">
        <v>3</v>
      </c>
      <c r="P7" s="10" t="s">
        <v>4</v>
      </c>
      <c r="Q7" s="10" t="s">
        <v>5</v>
      </c>
      <c r="U7" s="17" t="s">
        <v>110</v>
      </c>
      <c r="V7" s="109" t="s">
        <v>122</v>
      </c>
      <c r="W7" s="15">
        <f t="shared" ref="W7:W12" si="0">C8</f>
        <v>8.65</v>
      </c>
      <c r="X7" s="48">
        <f t="shared" ref="X7:X52" si="1">SUMPRODUCT((W$7:W$52&gt;W7)/COUNTIF(W$7:W$52,W$7:W$52&amp;""))+1</f>
        <v>10</v>
      </c>
      <c r="Y7" s="15">
        <f t="shared" ref="Y7:Y12" si="2">D8</f>
        <v>8</v>
      </c>
      <c r="Z7" s="48">
        <f t="shared" ref="Z7:Z52" si="3">SUMPRODUCT((Y$7:Y$52&gt;Y7)/COUNTIF(Y$7:Y$52,Y$7:Y$52&amp;""))+1</f>
        <v>13</v>
      </c>
      <c r="AA7" s="77">
        <f>SUM(Table3515505713182931[[#This Row],[Floor4]],Table3515505713182931[[#This Row],[Vault6]])</f>
        <v>16.649999999999999</v>
      </c>
      <c r="AB7" s="48">
        <f t="shared" ref="AB7:AB52" si="4">SUMPRODUCT((AA$7:AA$52&gt;AA7)/COUNTIF(AA$7:AA$52,AA$7:AA$52&amp;""))+1</f>
        <v>14</v>
      </c>
    </row>
    <row r="8" spans="1:61" x14ac:dyDescent="0.25">
      <c r="A8" s="219">
        <v>945</v>
      </c>
      <c r="B8" s="109" t="s">
        <v>122</v>
      </c>
      <c r="C8" s="14">
        <v>8.65</v>
      </c>
      <c r="D8" s="14">
        <v>8</v>
      </c>
      <c r="E8" s="14">
        <f t="shared" ref="E8:E13" si="5">SUM(C8,D8)</f>
        <v>16.649999999999999</v>
      </c>
      <c r="G8" s="219">
        <v>951</v>
      </c>
      <c r="H8" s="109" t="s">
        <v>272</v>
      </c>
      <c r="I8" s="14">
        <v>8.25</v>
      </c>
      <c r="J8" s="14">
        <v>8.8000000000000007</v>
      </c>
      <c r="K8" s="14">
        <f t="shared" ref="K8:K13" si="6">SUM(I8,J8)</f>
        <v>17.05</v>
      </c>
      <c r="M8" s="219">
        <v>957</v>
      </c>
      <c r="N8" s="109" t="s">
        <v>332</v>
      </c>
      <c r="O8" s="14">
        <v>7.85</v>
      </c>
      <c r="P8" s="14">
        <v>7.9</v>
      </c>
      <c r="Q8" s="14">
        <f t="shared" ref="Q8:Q13" si="7">SUM(O8,P8)</f>
        <v>15.75</v>
      </c>
      <c r="U8" s="17" t="s">
        <v>110</v>
      </c>
      <c r="V8" s="109" t="s">
        <v>115</v>
      </c>
      <c r="W8" s="15">
        <f t="shared" si="0"/>
        <v>8.1</v>
      </c>
      <c r="X8" s="48">
        <f t="shared" si="1"/>
        <v>19.999999999999996</v>
      </c>
      <c r="Y8" s="15">
        <f t="shared" si="2"/>
        <v>8.3000000000000007</v>
      </c>
      <c r="Z8" s="48">
        <f t="shared" si="3"/>
        <v>9</v>
      </c>
      <c r="AA8" s="77">
        <f>SUM(Table3515505713182931[[#This Row],[Floor4]],Table3515505713182931[[#This Row],[Vault6]])</f>
        <v>16.399999999999999</v>
      </c>
      <c r="AB8" s="48">
        <f t="shared" si="4"/>
        <v>18</v>
      </c>
    </row>
    <row r="9" spans="1:61" x14ac:dyDescent="0.25">
      <c r="A9" s="219">
        <v>946</v>
      </c>
      <c r="B9" s="109" t="s">
        <v>115</v>
      </c>
      <c r="C9" s="14">
        <v>8.1</v>
      </c>
      <c r="D9" s="14">
        <v>8.3000000000000007</v>
      </c>
      <c r="E9" s="14">
        <f t="shared" si="5"/>
        <v>16.399999999999999</v>
      </c>
      <c r="G9" s="219">
        <v>952</v>
      </c>
      <c r="H9" s="109" t="s">
        <v>256</v>
      </c>
      <c r="I9" s="14">
        <v>8.5</v>
      </c>
      <c r="J9" s="14">
        <v>8.75</v>
      </c>
      <c r="K9" s="14">
        <f t="shared" si="6"/>
        <v>17.25</v>
      </c>
      <c r="M9" s="219">
        <v>958</v>
      </c>
      <c r="N9" s="109" t="s">
        <v>714</v>
      </c>
      <c r="O9" s="14">
        <v>8.85</v>
      </c>
      <c r="P9" s="14">
        <v>7.85</v>
      </c>
      <c r="Q9" s="14">
        <f t="shared" si="7"/>
        <v>16.7</v>
      </c>
      <c r="U9" s="17" t="s">
        <v>110</v>
      </c>
      <c r="V9" s="109" t="s">
        <v>114</v>
      </c>
      <c r="W9" s="15">
        <f t="shared" si="0"/>
        <v>8.4</v>
      </c>
      <c r="X9" s="48">
        <f t="shared" si="1"/>
        <v>14</v>
      </c>
      <c r="Y9" s="15">
        <f t="shared" si="2"/>
        <v>7.7</v>
      </c>
      <c r="Z9" s="48">
        <f t="shared" si="3"/>
        <v>18</v>
      </c>
      <c r="AA9" s="77">
        <f>SUM(Table3515505713182931[[#This Row],[Floor4]],Table3515505713182931[[#This Row],[Vault6]])</f>
        <v>16.100000000000001</v>
      </c>
      <c r="AB9" s="48">
        <f t="shared" si="4"/>
        <v>21.999999999999996</v>
      </c>
    </row>
    <row r="10" spans="1:61" x14ac:dyDescent="0.25">
      <c r="A10" s="219">
        <v>947</v>
      </c>
      <c r="B10" s="109" t="s">
        <v>114</v>
      </c>
      <c r="C10" s="14">
        <v>8.4</v>
      </c>
      <c r="D10" s="14">
        <v>7.7</v>
      </c>
      <c r="E10" s="14">
        <f t="shared" si="5"/>
        <v>16.100000000000001</v>
      </c>
      <c r="G10" s="219">
        <v>953</v>
      </c>
      <c r="H10" s="109" t="s">
        <v>273</v>
      </c>
      <c r="I10" s="14">
        <v>9</v>
      </c>
      <c r="J10" s="14">
        <v>8.8000000000000007</v>
      </c>
      <c r="K10" s="14">
        <f t="shared" si="6"/>
        <v>17.8</v>
      </c>
      <c r="M10" s="219">
        <v>959</v>
      </c>
      <c r="N10" s="109" t="s">
        <v>715</v>
      </c>
      <c r="O10" s="14">
        <v>7.9</v>
      </c>
      <c r="P10" s="14">
        <v>8.1</v>
      </c>
      <c r="Q10" s="14">
        <f t="shared" si="7"/>
        <v>16</v>
      </c>
      <c r="U10" s="17" t="s">
        <v>110</v>
      </c>
      <c r="V10" s="109" t="s">
        <v>112</v>
      </c>
      <c r="W10" s="15">
        <f t="shared" si="0"/>
        <v>8.15</v>
      </c>
      <c r="X10" s="48">
        <f t="shared" si="1"/>
        <v>18.999999999999996</v>
      </c>
      <c r="Y10" s="15">
        <f t="shared" si="2"/>
        <v>9.1</v>
      </c>
      <c r="Z10" s="48">
        <f t="shared" si="3"/>
        <v>2</v>
      </c>
      <c r="AA10" s="77">
        <f>SUM(Table3515505713182931[[#This Row],[Floor4]],Table3515505713182931[[#This Row],[Vault6]])</f>
        <v>17.25</v>
      </c>
      <c r="AB10" s="48">
        <f t="shared" si="4"/>
        <v>7</v>
      </c>
    </row>
    <row r="11" spans="1:61" x14ac:dyDescent="0.25">
      <c r="A11" s="219">
        <v>948</v>
      </c>
      <c r="B11" s="109" t="s">
        <v>112</v>
      </c>
      <c r="C11" s="14">
        <v>8.15</v>
      </c>
      <c r="D11" s="14">
        <v>9.1</v>
      </c>
      <c r="E11" s="14">
        <f t="shared" si="5"/>
        <v>17.25</v>
      </c>
      <c r="G11" s="219">
        <v>954</v>
      </c>
      <c r="H11" s="109" t="s">
        <v>96</v>
      </c>
      <c r="I11" s="14">
        <v>9.4</v>
      </c>
      <c r="J11" s="14">
        <v>8.9</v>
      </c>
      <c r="K11" s="14">
        <f t="shared" si="6"/>
        <v>18.3</v>
      </c>
      <c r="M11" s="219">
        <v>960</v>
      </c>
      <c r="N11" s="109" t="s">
        <v>716</v>
      </c>
      <c r="O11" s="14">
        <v>8.9499999999999993</v>
      </c>
      <c r="P11" s="14">
        <v>7.9</v>
      </c>
      <c r="Q11" s="14">
        <f t="shared" si="7"/>
        <v>16.850000000000001</v>
      </c>
      <c r="U11" s="17" t="s">
        <v>110</v>
      </c>
      <c r="V11" s="109" t="s">
        <v>111</v>
      </c>
      <c r="W11" s="15">
        <f t="shared" si="0"/>
        <v>8.9</v>
      </c>
      <c r="X11" s="48">
        <f t="shared" si="1"/>
        <v>6</v>
      </c>
      <c r="Y11" s="15">
        <f t="shared" si="2"/>
        <v>8.0500000000000007</v>
      </c>
      <c r="Z11" s="48">
        <f t="shared" si="3"/>
        <v>12</v>
      </c>
      <c r="AA11" s="77">
        <f>SUM(Table3515505713182931[[#This Row],[Floor4]],Table3515505713182931[[#This Row],[Vault6]])</f>
        <v>16.950000000000003</v>
      </c>
      <c r="AB11" s="48">
        <f t="shared" si="4"/>
        <v>9</v>
      </c>
    </row>
    <row r="12" spans="1:61" x14ac:dyDescent="0.25">
      <c r="A12" s="219">
        <v>949</v>
      </c>
      <c r="B12" s="109" t="s">
        <v>111</v>
      </c>
      <c r="C12" s="14">
        <v>8.9</v>
      </c>
      <c r="D12" s="14">
        <v>8.0500000000000007</v>
      </c>
      <c r="E12" s="14">
        <f t="shared" si="5"/>
        <v>16.950000000000003</v>
      </c>
      <c r="G12" s="219">
        <v>955</v>
      </c>
      <c r="H12" s="109" t="s">
        <v>255</v>
      </c>
      <c r="I12" s="14">
        <v>8.0500000000000007</v>
      </c>
      <c r="J12" s="14">
        <v>8.6999999999999993</v>
      </c>
      <c r="K12" s="14">
        <f t="shared" si="6"/>
        <v>16.75</v>
      </c>
      <c r="M12" s="219">
        <v>961</v>
      </c>
      <c r="N12" s="116" t="s">
        <v>717</v>
      </c>
      <c r="O12" s="14">
        <v>8.8000000000000007</v>
      </c>
      <c r="P12" s="14">
        <v>8.6999999999999993</v>
      </c>
      <c r="Q12" s="14">
        <f t="shared" si="7"/>
        <v>17.5</v>
      </c>
      <c r="U12" s="17" t="s">
        <v>110</v>
      </c>
      <c r="V12" s="109" t="s">
        <v>127</v>
      </c>
      <c r="W12" s="15">
        <f t="shared" si="0"/>
        <v>8.4</v>
      </c>
      <c r="X12" s="48">
        <f t="shared" si="1"/>
        <v>14</v>
      </c>
      <c r="Y12" s="15">
        <f t="shared" si="2"/>
        <v>9</v>
      </c>
      <c r="Z12" s="48">
        <f t="shared" si="3"/>
        <v>3</v>
      </c>
      <c r="AA12" s="77">
        <f>SUM(Table3515505713182931[[#This Row],[Floor4]],Table3515505713182931[[#This Row],[Vault6]])</f>
        <v>17.399999999999999</v>
      </c>
      <c r="AB12" s="48">
        <f t="shared" si="4"/>
        <v>6</v>
      </c>
    </row>
    <row r="13" spans="1:61" ht="16.5" thickBot="1" x14ac:dyDescent="0.3">
      <c r="A13" s="219">
        <v>950</v>
      </c>
      <c r="B13" s="109" t="s">
        <v>127</v>
      </c>
      <c r="C13" s="14">
        <v>8.4</v>
      </c>
      <c r="D13" s="14">
        <v>9</v>
      </c>
      <c r="E13" s="18">
        <f t="shared" si="5"/>
        <v>17.399999999999999</v>
      </c>
      <c r="F13" s="9"/>
      <c r="G13" s="219">
        <v>956</v>
      </c>
      <c r="H13" s="113"/>
      <c r="I13" s="14">
        <v>0</v>
      </c>
      <c r="J13" s="14">
        <v>0</v>
      </c>
      <c r="K13" s="18">
        <f t="shared" si="6"/>
        <v>0</v>
      </c>
      <c r="L13" s="9"/>
      <c r="M13" s="219">
        <v>962</v>
      </c>
      <c r="N13" s="116" t="s">
        <v>718</v>
      </c>
      <c r="O13" s="14">
        <v>0</v>
      </c>
      <c r="P13" s="14">
        <v>0</v>
      </c>
      <c r="Q13" s="18">
        <f t="shared" si="7"/>
        <v>0</v>
      </c>
      <c r="R13" s="9"/>
      <c r="U13" s="17" t="s">
        <v>182</v>
      </c>
      <c r="V13" s="109" t="s">
        <v>549</v>
      </c>
      <c r="W13" s="15">
        <f>C41</f>
        <v>8.4</v>
      </c>
      <c r="X13" s="48">
        <f t="shared" si="1"/>
        <v>14</v>
      </c>
      <c r="Y13" s="15">
        <f>D41</f>
        <v>9.15</v>
      </c>
      <c r="Z13" s="48">
        <f t="shared" si="3"/>
        <v>1</v>
      </c>
      <c r="AA13" s="77">
        <f>SUM(Table3515505713182931[[#This Row],[Floor4]],Table3515505713182931[[#This Row],[Vault6]])</f>
        <v>17.55</v>
      </c>
      <c r="AB13" s="48">
        <f t="shared" si="4"/>
        <v>3</v>
      </c>
    </row>
    <row r="14" spans="1:61" ht="16.5" thickBot="1" x14ac:dyDescent="0.3">
      <c r="B14" s="33" t="s">
        <v>10</v>
      </c>
      <c r="C14" s="20">
        <f>SUM(C8:C13)-SMALL(C8:C13,1)-SMALL(C8:C13,2)</f>
        <v>34.349999999999994</v>
      </c>
      <c r="D14" s="20">
        <f>SUM(D8:D13)-SMALL(D8:D13,1)-SMALL(D8:D13,2)</f>
        <v>34.450000000000003</v>
      </c>
      <c r="E14" s="21">
        <f>SUM(C14:D14)</f>
        <v>68.8</v>
      </c>
      <c r="F14" s="9"/>
      <c r="H14" s="33" t="s">
        <v>10</v>
      </c>
      <c r="I14" s="20">
        <f>SUM(I8:I13)-SMALL(I8:I13,1)-SMALL(I8:I13,2)</f>
        <v>35.150000000000006</v>
      </c>
      <c r="J14" s="20">
        <f>SUM(J8:J13)-SMALL(J8:J13,1)-SMALL(J8:J13,2)</f>
        <v>35.25</v>
      </c>
      <c r="K14" s="21">
        <f>SUM(I14:J14)</f>
        <v>70.400000000000006</v>
      </c>
      <c r="L14" s="9"/>
      <c r="N14" s="33" t="s">
        <v>10</v>
      </c>
      <c r="O14" s="20">
        <f>SUM(O8:O13)-SMALL(O8:O13,1)-SMALL(O8:O13,2)</f>
        <v>34.499999999999993</v>
      </c>
      <c r="P14" s="20">
        <f>SUM(P8:P13)-SMALL(P8:P13,1)-SMALL(P8:P13,2)</f>
        <v>32.6</v>
      </c>
      <c r="Q14" s="21">
        <f>SUM(O14:P14)</f>
        <v>67.099999999999994</v>
      </c>
      <c r="R14" s="9"/>
      <c r="U14" s="17" t="s">
        <v>257</v>
      </c>
      <c r="V14" s="109" t="s">
        <v>272</v>
      </c>
      <c r="W14" s="15">
        <f>I8</f>
        <v>8.25</v>
      </c>
      <c r="X14" s="48">
        <f t="shared" si="1"/>
        <v>17</v>
      </c>
      <c r="Y14" s="15">
        <f>J8</f>
        <v>8.8000000000000007</v>
      </c>
      <c r="Z14" s="48">
        <f t="shared" si="3"/>
        <v>5</v>
      </c>
      <c r="AA14" s="77">
        <f>SUM(Table3515505713182931[[#This Row],[Floor4]],Table3515505713182931[[#This Row],[Vault6]])</f>
        <v>17.05</v>
      </c>
      <c r="AB14" s="48">
        <f t="shared" si="4"/>
        <v>8</v>
      </c>
    </row>
    <row r="15" spans="1:61" x14ac:dyDescent="0.25">
      <c r="B15" s="32" t="s">
        <v>107</v>
      </c>
      <c r="D15" s="33"/>
      <c r="E15" s="34"/>
      <c r="H15" s="32" t="s">
        <v>107</v>
      </c>
      <c r="J15" s="33"/>
      <c r="K15" s="34"/>
      <c r="N15" s="110" t="s">
        <v>107</v>
      </c>
      <c r="P15" s="33"/>
      <c r="Q15" s="34"/>
      <c r="U15" s="17" t="s">
        <v>257</v>
      </c>
      <c r="V15" s="109" t="s">
        <v>256</v>
      </c>
      <c r="W15" s="15">
        <f>I9</f>
        <v>8.5</v>
      </c>
      <c r="X15" s="48">
        <f t="shared" si="1"/>
        <v>11.999999999999998</v>
      </c>
      <c r="Y15" s="15">
        <f>J9</f>
        <v>8.75</v>
      </c>
      <c r="Z15" s="48">
        <f t="shared" si="3"/>
        <v>6</v>
      </c>
      <c r="AA15" s="77">
        <f>SUM(Table3515505713182931[[#This Row],[Floor4]],Table3515505713182931[[#This Row],[Vault6]])</f>
        <v>17.25</v>
      </c>
      <c r="AB15" s="48">
        <f t="shared" si="4"/>
        <v>7</v>
      </c>
    </row>
    <row r="16" spans="1:61" x14ac:dyDescent="0.25">
      <c r="U16" s="17" t="s">
        <v>257</v>
      </c>
      <c r="V16" s="109" t="s">
        <v>273</v>
      </c>
      <c r="W16" s="15">
        <f>I10</f>
        <v>9</v>
      </c>
      <c r="X16" s="48">
        <f t="shared" si="1"/>
        <v>4</v>
      </c>
      <c r="Y16" s="15">
        <f>J10</f>
        <v>8.8000000000000007</v>
      </c>
      <c r="Z16" s="48">
        <f t="shared" si="3"/>
        <v>5</v>
      </c>
      <c r="AA16" s="77">
        <f>SUM(Table3515505713182931[[#This Row],[Floor4]],Table3515505713182931[[#This Row],[Vault6]])</f>
        <v>17.8</v>
      </c>
      <c r="AB16" s="48">
        <f t="shared" si="4"/>
        <v>2</v>
      </c>
    </row>
    <row r="17" spans="1:28" x14ac:dyDescent="0.25">
      <c r="A17" s="172" t="s">
        <v>87</v>
      </c>
      <c r="B17" s="79"/>
      <c r="C17" s="79"/>
      <c r="D17" s="79"/>
      <c r="E17" s="80"/>
      <c r="F17" s="9"/>
      <c r="G17" s="172" t="s">
        <v>911</v>
      </c>
      <c r="H17" s="173"/>
      <c r="I17" s="173"/>
      <c r="J17" s="173"/>
      <c r="K17" s="174"/>
      <c r="L17" s="127"/>
      <c r="M17" s="172" t="s">
        <v>246</v>
      </c>
      <c r="N17" s="173"/>
      <c r="O17" s="173"/>
      <c r="P17" s="173"/>
      <c r="Q17" s="174"/>
      <c r="U17" s="17" t="s">
        <v>257</v>
      </c>
      <c r="V17" s="109" t="s">
        <v>96</v>
      </c>
      <c r="W17" s="15">
        <f>I11</f>
        <v>9.4</v>
      </c>
      <c r="X17" s="48">
        <f t="shared" si="1"/>
        <v>1</v>
      </c>
      <c r="Y17" s="15">
        <f>J11</f>
        <v>8.9</v>
      </c>
      <c r="Z17" s="48">
        <f t="shared" si="3"/>
        <v>4</v>
      </c>
      <c r="AA17" s="77">
        <f>SUM(Table3515505713182931[[#This Row],[Floor4]],Table3515505713182931[[#This Row],[Vault6]])</f>
        <v>18.3</v>
      </c>
      <c r="AB17" s="48">
        <f t="shared" si="4"/>
        <v>1</v>
      </c>
    </row>
    <row r="18" spans="1:28" x14ac:dyDescent="0.25">
      <c r="A18" s="10" t="s">
        <v>1</v>
      </c>
      <c r="B18" s="10" t="s">
        <v>2</v>
      </c>
      <c r="C18" s="10" t="s">
        <v>3</v>
      </c>
      <c r="D18" s="10" t="s">
        <v>4</v>
      </c>
      <c r="E18" s="10" t="s">
        <v>5</v>
      </c>
      <c r="G18" s="10" t="s">
        <v>1</v>
      </c>
      <c r="H18" s="10" t="s">
        <v>2</v>
      </c>
      <c r="I18" s="10" t="s">
        <v>3</v>
      </c>
      <c r="J18" s="10" t="s">
        <v>4</v>
      </c>
      <c r="K18" s="10" t="s">
        <v>5</v>
      </c>
      <c r="L18" s="1"/>
      <c r="M18" s="10" t="s">
        <v>1</v>
      </c>
      <c r="N18" s="10" t="s">
        <v>2</v>
      </c>
      <c r="O18" s="10" t="s">
        <v>3</v>
      </c>
      <c r="P18" s="10" t="s">
        <v>4</v>
      </c>
      <c r="Q18" s="10" t="s">
        <v>5</v>
      </c>
      <c r="U18" s="17" t="s">
        <v>257</v>
      </c>
      <c r="V18" s="109" t="s">
        <v>255</v>
      </c>
      <c r="W18" s="15">
        <f>I12</f>
        <v>8.0500000000000007</v>
      </c>
      <c r="X18" s="48">
        <f t="shared" si="1"/>
        <v>21</v>
      </c>
      <c r="Y18" s="15">
        <f>J12</f>
        <v>8.6999999999999993</v>
      </c>
      <c r="Z18" s="48">
        <f t="shared" si="3"/>
        <v>7</v>
      </c>
      <c r="AA18" s="77">
        <f>SUM(Table3515505713182931[[#This Row],[Floor4]],Table3515505713182931[[#This Row],[Vault6]])</f>
        <v>16.75</v>
      </c>
      <c r="AB18" s="48">
        <f t="shared" si="4"/>
        <v>12</v>
      </c>
    </row>
    <row r="19" spans="1:28" x14ac:dyDescent="0.25">
      <c r="A19" s="219">
        <v>963</v>
      </c>
      <c r="B19" s="109" t="s">
        <v>775</v>
      </c>
      <c r="C19" s="14">
        <v>8.6999999999999993</v>
      </c>
      <c r="D19" s="14">
        <v>7.55</v>
      </c>
      <c r="E19" s="14">
        <f t="shared" ref="E19:E24" si="8">SUM(C19,D19)</f>
        <v>16.25</v>
      </c>
      <c r="G19" s="219">
        <v>969</v>
      </c>
      <c r="H19" s="109" t="s">
        <v>912</v>
      </c>
      <c r="I19" s="14">
        <v>8.9499999999999993</v>
      </c>
      <c r="J19" s="14">
        <v>8.5</v>
      </c>
      <c r="K19" s="14">
        <f t="shared" ref="K19:K24" si="9">SUM(I19,J19)</f>
        <v>17.45</v>
      </c>
      <c r="M19" s="219">
        <v>975</v>
      </c>
      <c r="N19" s="109" t="s">
        <v>914</v>
      </c>
      <c r="O19" s="14">
        <v>7.8</v>
      </c>
      <c r="P19" s="14">
        <v>7.8</v>
      </c>
      <c r="Q19" s="14">
        <f t="shared" ref="Q19:Q24" si="10">SUM(O19,P19)</f>
        <v>15.6</v>
      </c>
      <c r="U19" s="17" t="s">
        <v>85</v>
      </c>
      <c r="V19" s="109" t="s">
        <v>332</v>
      </c>
      <c r="W19" s="15">
        <f t="shared" ref="W19:W24" si="11">O8</f>
        <v>7.85</v>
      </c>
      <c r="X19" s="48">
        <f t="shared" si="1"/>
        <v>22.999999999999996</v>
      </c>
      <c r="Y19" s="15">
        <f t="shared" ref="Y19:Y24" si="12">P8</f>
        <v>7.9</v>
      </c>
      <c r="Z19" s="48">
        <f t="shared" si="3"/>
        <v>14</v>
      </c>
      <c r="AA19" s="77">
        <f>SUM(Table3515505713182931[[#This Row],[Floor4]],Table3515505713182931[[#This Row],[Vault6]])</f>
        <v>15.75</v>
      </c>
      <c r="AB19" s="48">
        <f t="shared" si="4"/>
        <v>27.999999999999989</v>
      </c>
    </row>
    <row r="20" spans="1:28" x14ac:dyDescent="0.25">
      <c r="A20" s="219">
        <v>964</v>
      </c>
      <c r="B20" s="109" t="s">
        <v>776</v>
      </c>
      <c r="C20" s="14">
        <v>8.65</v>
      </c>
      <c r="D20" s="14">
        <v>7.7</v>
      </c>
      <c r="E20" s="14">
        <f t="shared" si="8"/>
        <v>16.350000000000001</v>
      </c>
      <c r="G20" s="219">
        <v>970</v>
      </c>
      <c r="H20" s="109" t="s">
        <v>913</v>
      </c>
      <c r="I20" s="14">
        <v>8.3000000000000007</v>
      </c>
      <c r="J20" s="14">
        <v>8</v>
      </c>
      <c r="K20" s="14">
        <f t="shared" si="9"/>
        <v>16.3</v>
      </c>
      <c r="M20" s="219">
        <v>976</v>
      </c>
      <c r="N20" s="109" t="s">
        <v>915</v>
      </c>
      <c r="O20" s="14">
        <v>8.65</v>
      </c>
      <c r="P20" s="14">
        <v>7.85</v>
      </c>
      <c r="Q20" s="14">
        <f t="shared" si="10"/>
        <v>16.5</v>
      </c>
      <c r="U20" s="17" t="s">
        <v>85</v>
      </c>
      <c r="V20" s="109" t="s">
        <v>714</v>
      </c>
      <c r="W20" s="15">
        <f t="shared" si="11"/>
        <v>8.85</v>
      </c>
      <c r="X20" s="48">
        <f t="shared" si="1"/>
        <v>7</v>
      </c>
      <c r="Y20" s="15">
        <f t="shared" si="12"/>
        <v>7.85</v>
      </c>
      <c r="Z20" s="48">
        <f t="shared" si="3"/>
        <v>15</v>
      </c>
      <c r="AA20" s="77">
        <f>SUM(Table3515505713182931[[#This Row],[Floor4]],Table3515505713182931[[#This Row],[Vault6]])</f>
        <v>16.7</v>
      </c>
      <c r="AB20" s="48">
        <f t="shared" si="4"/>
        <v>13</v>
      </c>
    </row>
    <row r="21" spans="1:28" x14ac:dyDescent="0.25">
      <c r="A21" s="219">
        <v>965</v>
      </c>
      <c r="B21" s="109" t="s">
        <v>777</v>
      </c>
      <c r="C21" s="14">
        <v>9.15</v>
      </c>
      <c r="D21" s="14">
        <v>7.75</v>
      </c>
      <c r="E21" s="14">
        <f t="shared" si="8"/>
        <v>16.899999999999999</v>
      </c>
      <c r="G21" s="219">
        <v>971</v>
      </c>
      <c r="H21" s="109" t="s">
        <v>247</v>
      </c>
      <c r="I21" s="14">
        <v>8.4499999999999993</v>
      </c>
      <c r="J21" s="14">
        <v>7.9</v>
      </c>
      <c r="K21" s="14">
        <f t="shared" si="9"/>
        <v>16.350000000000001</v>
      </c>
      <c r="M21" s="219">
        <v>977</v>
      </c>
      <c r="N21" s="109" t="s">
        <v>916</v>
      </c>
      <c r="O21" s="14">
        <v>8.35</v>
      </c>
      <c r="P21" s="14">
        <v>7.5</v>
      </c>
      <c r="Q21" s="14">
        <f t="shared" si="10"/>
        <v>15.85</v>
      </c>
      <c r="U21" s="17" t="s">
        <v>85</v>
      </c>
      <c r="V21" s="109" t="s">
        <v>715</v>
      </c>
      <c r="W21" s="15">
        <f t="shared" si="11"/>
        <v>7.9</v>
      </c>
      <c r="X21" s="48">
        <f t="shared" si="1"/>
        <v>21.999999999999996</v>
      </c>
      <c r="Y21" s="15">
        <f t="shared" si="12"/>
        <v>8.1</v>
      </c>
      <c r="Z21" s="48">
        <f t="shared" si="3"/>
        <v>11</v>
      </c>
      <c r="AA21" s="77">
        <f>SUM(Table3515505713182931[[#This Row],[Floor4]],Table3515505713182931[[#This Row],[Vault6]])</f>
        <v>16</v>
      </c>
      <c r="AB21" s="48">
        <f t="shared" si="4"/>
        <v>23.999999999999993</v>
      </c>
    </row>
    <row r="22" spans="1:28" x14ac:dyDescent="0.25">
      <c r="A22" s="219">
        <v>966</v>
      </c>
      <c r="B22" s="109" t="s">
        <v>778</v>
      </c>
      <c r="C22" s="14">
        <v>8.25</v>
      </c>
      <c r="D22" s="14">
        <v>8.1</v>
      </c>
      <c r="E22" s="14">
        <f t="shared" si="8"/>
        <v>16.350000000000001</v>
      </c>
      <c r="G22" s="219">
        <v>972</v>
      </c>
      <c r="H22" s="109" t="s">
        <v>250</v>
      </c>
      <c r="I22" s="14">
        <v>8.6999999999999993</v>
      </c>
      <c r="J22" s="14">
        <v>7.8</v>
      </c>
      <c r="K22" s="14">
        <f t="shared" si="9"/>
        <v>16.5</v>
      </c>
      <c r="M22" s="219">
        <v>978</v>
      </c>
      <c r="N22" s="109" t="s">
        <v>252</v>
      </c>
      <c r="O22" s="14">
        <v>8.25</v>
      </c>
      <c r="P22" s="14">
        <v>7.8</v>
      </c>
      <c r="Q22" s="14">
        <f t="shared" si="10"/>
        <v>16.05</v>
      </c>
      <c r="U22" s="17" t="s">
        <v>85</v>
      </c>
      <c r="V22" s="109" t="s">
        <v>716</v>
      </c>
      <c r="W22" s="15">
        <f t="shared" si="11"/>
        <v>8.9499999999999993</v>
      </c>
      <c r="X22" s="48">
        <f t="shared" si="1"/>
        <v>5</v>
      </c>
      <c r="Y22" s="15">
        <f t="shared" si="12"/>
        <v>7.9</v>
      </c>
      <c r="Z22" s="48">
        <f t="shared" si="3"/>
        <v>14</v>
      </c>
      <c r="AA22" s="77">
        <f>SUM(Table3515505713182931[[#This Row],[Floor4]],Table3515505713182931[[#This Row],[Vault6]])</f>
        <v>16.850000000000001</v>
      </c>
      <c r="AB22" s="48">
        <f t="shared" si="4"/>
        <v>11</v>
      </c>
    </row>
    <row r="23" spans="1:28" x14ac:dyDescent="0.25">
      <c r="A23" s="219">
        <v>967</v>
      </c>
      <c r="B23" s="116" t="s">
        <v>779</v>
      </c>
      <c r="C23" s="14">
        <v>8.5</v>
      </c>
      <c r="D23" s="14">
        <v>7.8</v>
      </c>
      <c r="E23" s="14">
        <f t="shared" si="8"/>
        <v>16.3</v>
      </c>
      <c r="G23" s="219">
        <v>973</v>
      </c>
      <c r="H23" s="116" t="s">
        <v>89</v>
      </c>
      <c r="I23" s="14">
        <v>8.1999999999999993</v>
      </c>
      <c r="J23" s="14">
        <v>8.1</v>
      </c>
      <c r="K23" s="14">
        <f t="shared" si="9"/>
        <v>16.299999999999997</v>
      </c>
      <c r="M23" s="219">
        <v>979</v>
      </c>
      <c r="N23" s="154" t="s">
        <v>917</v>
      </c>
      <c r="O23" s="14">
        <v>8.8000000000000007</v>
      </c>
      <c r="P23" s="14">
        <v>7.9</v>
      </c>
      <c r="Q23" s="14">
        <f t="shared" si="10"/>
        <v>16.700000000000003</v>
      </c>
      <c r="U23" s="17" t="s">
        <v>85</v>
      </c>
      <c r="V23" s="116" t="s">
        <v>717</v>
      </c>
      <c r="W23" s="15">
        <f t="shared" si="11"/>
        <v>8.8000000000000007</v>
      </c>
      <c r="X23" s="48">
        <f t="shared" si="1"/>
        <v>7.9999999999999991</v>
      </c>
      <c r="Y23" s="15">
        <f t="shared" si="12"/>
        <v>8.6999999999999993</v>
      </c>
      <c r="Z23" s="48">
        <f t="shared" si="3"/>
        <v>7</v>
      </c>
      <c r="AA23" s="77">
        <f>SUM(Table3515505713182931[[#This Row],[Floor4]],Table3515505713182931[[#This Row],[Vault6]])</f>
        <v>17.5</v>
      </c>
      <c r="AB23" s="48">
        <f t="shared" si="4"/>
        <v>4</v>
      </c>
    </row>
    <row r="24" spans="1:28" ht="16.5" thickBot="1" x14ac:dyDescent="0.3">
      <c r="A24" s="219">
        <v>968</v>
      </c>
      <c r="B24" s="116" t="s">
        <v>780</v>
      </c>
      <c r="C24" s="14">
        <v>8.5</v>
      </c>
      <c r="D24" s="14">
        <v>7.4</v>
      </c>
      <c r="E24" s="18">
        <f t="shared" si="8"/>
        <v>15.9</v>
      </c>
      <c r="F24" s="9"/>
      <c r="G24" s="219">
        <v>974</v>
      </c>
      <c r="H24" s="116" t="s">
        <v>248</v>
      </c>
      <c r="I24" s="14">
        <v>8.25</v>
      </c>
      <c r="J24" s="14">
        <v>8.3000000000000007</v>
      </c>
      <c r="K24" s="18">
        <f t="shared" si="9"/>
        <v>16.55</v>
      </c>
      <c r="L24" s="9"/>
      <c r="M24" s="220">
        <v>980</v>
      </c>
      <c r="N24" s="116" t="s">
        <v>1126</v>
      </c>
      <c r="O24" s="14">
        <v>7</v>
      </c>
      <c r="P24" s="14">
        <v>7.75</v>
      </c>
      <c r="Q24" s="18">
        <f t="shared" si="10"/>
        <v>14.75</v>
      </c>
      <c r="R24" s="9"/>
      <c r="U24" s="17" t="s">
        <v>85</v>
      </c>
      <c r="V24" s="116" t="s">
        <v>718</v>
      </c>
      <c r="W24" s="15">
        <f t="shared" si="11"/>
        <v>0</v>
      </c>
      <c r="X24" s="48">
        <f t="shared" si="1"/>
        <v>25.999999999999996</v>
      </c>
      <c r="Y24" s="15">
        <f t="shared" si="12"/>
        <v>0</v>
      </c>
      <c r="Z24" s="48">
        <f t="shared" si="3"/>
        <v>24.999999999999996</v>
      </c>
      <c r="AA24" s="77">
        <f>SUM(Table3515505713182931[[#This Row],[Floor4]],Table3515505713182931[[#This Row],[Vault6]])</f>
        <v>0</v>
      </c>
      <c r="AB24" s="48">
        <f t="shared" si="4"/>
        <v>31.999999999999986</v>
      </c>
    </row>
    <row r="25" spans="1:28" ht="16.5" thickBot="1" x14ac:dyDescent="0.3">
      <c r="B25" s="33" t="s">
        <v>10</v>
      </c>
      <c r="C25" s="20">
        <f>SUM(C19:C24)-SMALL(C19:C24,1)-SMALL(C19:C24,2)</f>
        <v>35</v>
      </c>
      <c r="D25" s="20">
        <f>SUM(D19:D24)-SMALL(D19:D24,1)-SMALL(D19:D24,2)</f>
        <v>31.349999999999998</v>
      </c>
      <c r="E25" s="21">
        <f>SUM(C25:D25)</f>
        <v>66.349999999999994</v>
      </c>
      <c r="F25" s="9"/>
      <c r="H25" s="33" t="s">
        <v>10</v>
      </c>
      <c r="I25" s="20">
        <f>SUM(I19:I24)-SMALL(I19:I24,1)-SMALL(I19:I24,2)</f>
        <v>34.399999999999991</v>
      </c>
      <c r="J25" s="20">
        <f>SUM(J19:J24)-SMALL(J19:J24,1)-SMALL(J19:J24,2)</f>
        <v>32.9</v>
      </c>
      <c r="K25" s="21">
        <f>SUM(I25:J25)</f>
        <v>67.299999999999983</v>
      </c>
      <c r="L25" s="9"/>
      <c r="N25" s="33" t="s">
        <v>10</v>
      </c>
      <c r="O25" s="20">
        <f>SUM(O19:O24)-SMALL(O19:O24,1)-SMALL(O19:O24,2)</f>
        <v>34.049999999999997</v>
      </c>
      <c r="P25" s="20">
        <f>SUM(P19:P24)-SMALL(P19:P24,1)-SMALL(P19:P24,2)</f>
        <v>31.35</v>
      </c>
      <c r="Q25" s="21">
        <f>SUM(O25:P25)</f>
        <v>65.400000000000006</v>
      </c>
      <c r="R25" s="9"/>
      <c r="U25" s="17" t="s">
        <v>781</v>
      </c>
      <c r="V25" s="109" t="s">
        <v>775</v>
      </c>
      <c r="W25" s="15">
        <f t="shared" ref="W25:W30" si="13">C19</f>
        <v>8.6999999999999993</v>
      </c>
      <c r="X25" s="48">
        <f t="shared" si="1"/>
        <v>9</v>
      </c>
      <c r="Y25" s="15">
        <f t="shared" ref="Y25:Y30" si="14">D19</f>
        <v>7.55</v>
      </c>
      <c r="Z25" s="48">
        <f t="shared" si="3"/>
        <v>20.999999999999996</v>
      </c>
      <c r="AA25" s="77">
        <f>SUM(Table3515505713182931[[#This Row],[Floor4]],Table3515505713182931[[#This Row],[Vault6]])</f>
        <v>16.25</v>
      </c>
      <c r="AB25" s="48">
        <f t="shared" si="4"/>
        <v>21</v>
      </c>
    </row>
    <row r="26" spans="1:28" x14ac:dyDescent="0.25">
      <c r="B26" s="110" t="s">
        <v>107</v>
      </c>
      <c r="D26" s="33"/>
      <c r="E26" s="34"/>
      <c r="G26" s="1"/>
      <c r="H26" s="110" t="s">
        <v>107</v>
      </c>
      <c r="J26" s="33"/>
      <c r="K26" s="34"/>
      <c r="M26" s="1"/>
      <c r="N26" s="110" t="s">
        <v>107</v>
      </c>
      <c r="P26" s="33"/>
      <c r="Q26" s="34"/>
      <c r="U26" s="17" t="s">
        <v>781</v>
      </c>
      <c r="V26" s="109" t="s">
        <v>776</v>
      </c>
      <c r="W26" s="15">
        <f t="shared" si="13"/>
        <v>8.65</v>
      </c>
      <c r="X26" s="48">
        <f t="shared" si="1"/>
        <v>10</v>
      </c>
      <c r="Y26" s="15">
        <f t="shared" si="14"/>
        <v>7.7</v>
      </c>
      <c r="Z26" s="48">
        <f t="shared" si="3"/>
        <v>18</v>
      </c>
      <c r="AA26" s="77">
        <f>SUM(Table3515505713182931[[#This Row],[Floor4]],Table3515505713182931[[#This Row],[Vault6]])</f>
        <v>16.350000000000001</v>
      </c>
      <c r="AB26" s="48">
        <f t="shared" si="4"/>
        <v>19</v>
      </c>
    </row>
    <row r="27" spans="1:28" x14ac:dyDescent="0.25">
      <c r="B27" s="110"/>
      <c r="D27" s="33"/>
      <c r="E27" s="34"/>
      <c r="G27" s="1"/>
      <c r="H27" s="136"/>
      <c r="I27" s="1"/>
      <c r="J27" s="123"/>
      <c r="K27" s="137"/>
      <c r="L27" s="1"/>
      <c r="M27" s="1"/>
      <c r="N27" s="136"/>
      <c r="O27" s="1"/>
      <c r="P27" s="123"/>
      <c r="Q27" s="137"/>
      <c r="U27" s="17" t="s">
        <v>781</v>
      </c>
      <c r="V27" s="109" t="s">
        <v>777</v>
      </c>
      <c r="W27" s="15">
        <f t="shared" si="13"/>
        <v>9.15</v>
      </c>
      <c r="X27" s="48">
        <f t="shared" si="1"/>
        <v>3</v>
      </c>
      <c r="Y27" s="15">
        <f t="shared" si="14"/>
        <v>7.75</v>
      </c>
      <c r="Z27" s="48">
        <f t="shared" si="3"/>
        <v>17</v>
      </c>
      <c r="AA27" s="77">
        <f>SUM(Table3515505713182931[[#This Row],[Floor4]],Table3515505713182931[[#This Row],[Vault6]])</f>
        <v>16.899999999999999</v>
      </c>
      <c r="AB27" s="48">
        <f t="shared" si="4"/>
        <v>10</v>
      </c>
    </row>
    <row r="28" spans="1:28" x14ac:dyDescent="0.25">
      <c r="A28" s="172" t="s">
        <v>971</v>
      </c>
      <c r="B28" s="173"/>
      <c r="C28" s="173"/>
      <c r="D28" s="173"/>
      <c r="E28" s="174"/>
      <c r="G28" s="172" t="s">
        <v>1077</v>
      </c>
      <c r="H28" s="173"/>
      <c r="I28" s="173"/>
      <c r="J28" s="173"/>
      <c r="K28" s="174"/>
      <c r="L28" s="1"/>
      <c r="M28" s="1"/>
      <c r="N28" s="47" t="s">
        <v>13</v>
      </c>
      <c r="O28" s="51" t="s">
        <v>5</v>
      </c>
      <c r="P28" s="52" t="s">
        <v>11</v>
      </c>
      <c r="Q28" s="137"/>
      <c r="U28" s="17" t="s">
        <v>781</v>
      </c>
      <c r="V28" s="109" t="s">
        <v>778</v>
      </c>
      <c r="W28" s="15">
        <f t="shared" si="13"/>
        <v>8.25</v>
      </c>
      <c r="X28" s="48">
        <f t="shared" si="1"/>
        <v>17</v>
      </c>
      <c r="Y28" s="15">
        <f t="shared" si="14"/>
        <v>8.1</v>
      </c>
      <c r="Z28" s="48">
        <f t="shared" si="3"/>
        <v>11</v>
      </c>
      <c r="AA28" s="77">
        <f>SUM(Table3515505713182931[[#This Row],[Floor4]],Table3515505713182931[[#This Row],[Vault6]])</f>
        <v>16.350000000000001</v>
      </c>
      <c r="AB28" s="48">
        <f t="shared" si="4"/>
        <v>19</v>
      </c>
    </row>
    <row r="29" spans="1:28" x14ac:dyDescent="0.25">
      <c r="A29" s="10" t="s">
        <v>1</v>
      </c>
      <c r="B29" s="10" t="s">
        <v>2</v>
      </c>
      <c r="C29" s="10" t="s">
        <v>3</v>
      </c>
      <c r="D29" s="10" t="s">
        <v>4</v>
      </c>
      <c r="E29" s="10" t="s">
        <v>5</v>
      </c>
      <c r="G29" s="10" t="s">
        <v>1</v>
      </c>
      <c r="H29" s="10" t="s">
        <v>2</v>
      </c>
      <c r="I29" s="10" t="s">
        <v>3</v>
      </c>
      <c r="J29" s="10" t="s">
        <v>4</v>
      </c>
      <c r="K29" s="10" t="s">
        <v>5</v>
      </c>
      <c r="L29" s="1"/>
      <c r="M29" s="127"/>
      <c r="N29" s="53" t="s">
        <v>169</v>
      </c>
      <c r="O29" s="55">
        <f t="shared" ref="O29" si="15">E14</f>
        <v>68.8</v>
      </c>
      <c r="P29" s="48">
        <f t="shared" ref="P29:P36" si="16">SUMPRODUCT((O$29:O$36&gt;O29)/COUNTIF(O$29:O$36,O$29:O$36&amp;""))+1</f>
        <v>2</v>
      </c>
      <c r="Q29" s="137"/>
      <c r="U29" s="17" t="s">
        <v>781</v>
      </c>
      <c r="V29" s="116" t="s">
        <v>779</v>
      </c>
      <c r="W29" s="15">
        <f t="shared" si="13"/>
        <v>8.5</v>
      </c>
      <c r="X29" s="48">
        <f t="shared" si="1"/>
        <v>11.999999999999998</v>
      </c>
      <c r="Y29" s="15">
        <f t="shared" si="14"/>
        <v>7.8</v>
      </c>
      <c r="Z29" s="48">
        <f t="shared" si="3"/>
        <v>16</v>
      </c>
      <c r="AA29" s="77">
        <f>SUM(Table3515505713182931[[#This Row],[Floor4]],Table3515505713182931[[#This Row],[Vault6]])</f>
        <v>16.3</v>
      </c>
      <c r="AB29" s="48">
        <f t="shared" si="4"/>
        <v>20.000000000000004</v>
      </c>
    </row>
    <row r="30" spans="1:28" x14ac:dyDescent="0.25">
      <c r="A30" s="219">
        <v>981</v>
      </c>
      <c r="B30" s="109" t="s">
        <v>319</v>
      </c>
      <c r="C30" s="14">
        <v>0</v>
      </c>
      <c r="D30" s="14">
        <v>0</v>
      </c>
      <c r="E30" s="14">
        <f t="shared" ref="E30:E35" si="17">SUM(C30,D30)</f>
        <v>0</v>
      </c>
      <c r="G30" s="219">
        <v>987</v>
      </c>
      <c r="H30" s="109" t="s">
        <v>991</v>
      </c>
      <c r="I30" s="14">
        <v>8.25</v>
      </c>
      <c r="J30" s="14">
        <v>7.6</v>
      </c>
      <c r="K30" s="14">
        <f t="shared" ref="K30:K35" si="18">SUM(I30,J30)</f>
        <v>15.85</v>
      </c>
      <c r="M30" s="127"/>
      <c r="N30" s="53" t="s">
        <v>260</v>
      </c>
      <c r="O30" s="55">
        <f>K14</f>
        <v>70.400000000000006</v>
      </c>
      <c r="P30" s="48">
        <f t="shared" si="16"/>
        <v>1</v>
      </c>
      <c r="Q30" s="137"/>
      <c r="U30" s="17" t="s">
        <v>781</v>
      </c>
      <c r="V30" s="116" t="s">
        <v>780</v>
      </c>
      <c r="W30" s="15">
        <f t="shared" si="13"/>
        <v>8.5</v>
      </c>
      <c r="X30" s="48">
        <f t="shared" si="1"/>
        <v>11.999999999999998</v>
      </c>
      <c r="Y30" s="15">
        <f t="shared" si="14"/>
        <v>7.4</v>
      </c>
      <c r="Z30" s="48">
        <f t="shared" si="3"/>
        <v>22.999999999999996</v>
      </c>
      <c r="AA30" s="77">
        <f>SUM(Table3515505713182931[[#This Row],[Floor4]],Table3515505713182931[[#This Row],[Vault6]])</f>
        <v>15.9</v>
      </c>
      <c r="AB30" s="48">
        <f t="shared" si="4"/>
        <v>24.999999999999993</v>
      </c>
    </row>
    <row r="31" spans="1:28" x14ac:dyDescent="0.25">
      <c r="A31" s="219">
        <v>982</v>
      </c>
      <c r="B31" s="109" t="s">
        <v>980</v>
      </c>
      <c r="C31" s="14">
        <v>8.8000000000000007</v>
      </c>
      <c r="D31" s="14">
        <v>7.65</v>
      </c>
      <c r="E31" s="14">
        <f t="shared" si="17"/>
        <v>16.450000000000003</v>
      </c>
      <c r="G31" s="219">
        <v>988</v>
      </c>
      <c r="H31" s="109" t="s">
        <v>992</v>
      </c>
      <c r="I31" s="14">
        <v>8.0500000000000007</v>
      </c>
      <c r="J31" s="14">
        <v>7.4</v>
      </c>
      <c r="K31" s="14">
        <f t="shared" si="18"/>
        <v>15.450000000000001</v>
      </c>
      <c r="M31" s="127"/>
      <c r="N31" s="53" t="s">
        <v>1035</v>
      </c>
      <c r="O31" s="55">
        <f>Q14</f>
        <v>67.099999999999994</v>
      </c>
      <c r="P31" s="48">
        <f t="shared" si="16"/>
        <v>5</v>
      </c>
      <c r="Q31" s="137"/>
      <c r="U31" s="17" t="s">
        <v>238</v>
      </c>
      <c r="V31" s="109" t="s">
        <v>912</v>
      </c>
      <c r="W31" s="15">
        <f t="shared" ref="W31:W36" si="19">I19</f>
        <v>8.9499999999999993</v>
      </c>
      <c r="X31" s="48">
        <f t="shared" si="1"/>
        <v>5</v>
      </c>
      <c r="Y31" s="15">
        <f t="shared" ref="Y31:Y36" si="20">J19</f>
        <v>8.5</v>
      </c>
      <c r="Z31" s="48">
        <f t="shared" si="3"/>
        <v>8</v>
      </c>
      <c r="AA31" s="77">
        <f>SUM(Table3515505713182931[[#This Row],[Floor4]],Table3515505713182931[[#This Row],[Vault6]])</f>
        <v>17.45</v>
      </c>
      <c r="AB31" s="48">
        <f t="shared" si="4"/>
        <v>5</v>
      </c>
    </row>
    <row r="32" spans="1:28" x14ac:dyDescent="0.25">
      <c r="A32" s="219">
        <v>983</v>
      </c>
      <c r="B32" s="109" t="s">
        <v>310</v>
      </c>
      <c r="C32" s="14">
        <v>9.35</v>
      </c>
      <c r="D32" s="14">
        <v>8.1</v>
      </c>
      <c r="E32" s="14">
        <f t="shared" si="17"/>
        <v>17.45</v>
      </c>
      <c r="G32" s="219">
        <v>989</v>
      </c>
      <c r="H32" s="109" t="s">
        <v>990</v>
      </c>
      <c r="I32" s="14">
        <v>8.5</v>
      </c>
      <c r="J32" s="14">
        <v>7.3</v>
      </c>
      <c r="K32" s="14">
        <f t="shared" si="18"/>
        <v>15.8</v>
      </c>
      <c r="M32" s="127"/>
      <c r="N32" s="118" t="s">
        <v>87</v>
      </c>
      <c r="O32" s="119">
        <f>E25</f>
        <v>66.349999999999994</v>
      </c>
      <c r="P32" s="48">
        <f t="shared" si="16"/>
        <v>6</v>
      </c>
      <c r="Q32" s="137"/>
      <c r="U32" s="17" t="s">
        <v>238</v>
      </c>
      <c r="V32" s="109" t="s">
        <v>913</v>
      </c>
      <c r="W32" s="15">
        <f t="shared" si="19"/>
        <v>8.3000000000000007</v>
      </c>
      <c r="X32" s="48">
        <f t="shared" si="1"/>
        <v>16</v>
      </c>
      <c r="Y32" s="15">
        <f t="shared" si="20"/>
        <v>8</v>
      </c>
      <c r="Z32" s="48">
        <f t="shared" si="3"/>
        <v>13</v>
      </c>
      <c r="AA32" s="77">
        <f>SUM(Table3515505713182931[[#This Row],[Floor4]],Table3515505713182931[[#This Row],[Vault6]])</f>
        <v>16.3</v>
      </c>
      <c r="AB32" s="48">
        <f t="shared" si="4"/>
        <v>20.000000000000004</v>
      </c>
    </row>
    <row r="33" spans="1:28" x14ac:dyDescent="0.25">
      <c r="A33" s="219">
        <v>984</v>
      </c>
      <c r="B33" s="109" t="s">
        <v>312</v>
      </c>
      <c r="C33" s="14">
        <v>8.9499999999999993</v>
      </c>
      <c r="D33" s="14">
        <v>8</v>
      </c>
      <c r="E33" s="14">
        <f t="shared" si="17"/>
        <v>16.95</v>
      </c>
      <c r="G33" s="219">
        <v>990</v>
      </c>
      <c r="H33" s="109" t="s">
        <v>381</v>
      </c>
      <c r="I33" s="14">
        <v>8.5500000000000007</v>
      </c>
      <c r="J33" s="14">
        <v>7.3</v>
      </c>
      <c r="K33" s="14">
        <f t="shared" si="18"/>
        <v>15.850000000000001</v>
      </c>
      <c r="M33" s="127"/>
      <c r="N33" s="214" t="s">
        <v>1074</v>
      </c>
      <c r="O33" s="82">
        <f>K25</f>
        <v>67.299999999999983</v>
      </c>
      <c r="P33" s="48">
        <f t="shared" si="16"/>
        <v>4</v>
      </c>
      <c r="Q33" s="137"/>
      <c r="U33" s="17" t="s">
        <v>238</v>
      </c>
      <c r="V33" s="109" t="s">
        <v>247</v>
      </c>
      <c r="W33" s="15">
        <f t="shared" si="19"/>
        <v>8.4499999999999993</v>
      </c>
      <c r="X33" s="48">
        <f t="shared" si="1"/>
        <v>13</v>
      </c>
      <c r="Y33" s="15">
        <f t="shared" si="20"/>
        <v>7.9</v>
      </c>
      <c r="Z33" s="48">
        <f t="shared" si="3"/>
        <v>14</v>
      </c>
      <c r="AA33" s="77">
        <f>SUM(Table3515505713182931[[#This Row],[Floor4]],Table3515505713182931[[#This Row],[Vault6]])</f>
        <v>16.350000000000001</v>
      </c>
      <c r="AB33" s="48">
        <f t="shared" si="4"/>
        <v>19</v>
      </c>
    </row>
    <row r="34" spans="1:28" x14ac:dyDescent="0.25">
      <c r="A34" s="219">
        <v>985</v>
      </c>
      <c r="B34" s="116" t="s">
        <v>320</v>
      </c>
      <c r="C34" s="14">
        <v>8.8000000000000007</v>
      </c>
      <c r="D34" s="14">
        <v>7.75</v>
      </c>
      <c r="E34" s="14">
        <f t="shared" si="17"/>
        <v>16.55</v>
      </c>
      <c r="G34" s="219">
        <v>991</v>
      </c>
      <c r="H34" s="116" t="s">
        <v>377</v>
      </c>
      <c r="I34" s="14">
        <v>8.3000000000000007</v>
      </c>
      <c r="J34" s="14">
        <v>8.1999999999999993</v>
      </c>
      <c r="K34" s="14">
        <f t="shared" si="18"/>
        <v>16.5</v>
      </c>
      <c r="M34" s="127"/>
      <c r="N34" s="214" t="s">
        <v>1075</v>
      </c>
      <c r="O34" s="82">
        <f>Q25</f>
        <v>65.400000000000006</v>
      </c>
      <c r="P34" s="48">
        <f t="shared" si="16"/>
        <v>7</v>
      </c>
      <c r="Q34" s="137"/>
      <c r="U34" s="17" t="s">
        <v>238</v>
      </c>
      <c r="V34" s="109" t="s">
        <v>250</v>
      </c>
      <c r="W34" s="15">
        <f t="shared" si="19"/>
        <v>8.6999999999999993</v>
      </c>
      <c r="X34" s="48">
        <f t="shared" si="1"/>
        <v>9</v>
      </c>
      <c r="Y34" s="15">
        <f t="shared" si="20"/>
        <v>7.8</v>
      </c>
      <c r="Z34" s="48">
        <f t="shared" si="3"/>
        <v>16</v>
      </c>
      <c r="AA34" s="77">
        <f>SUM(Table3515505713182931[[#This Row],[Floor4]],Table3515505713182931[[#This Row],[Vault6]])</f>
        <v>16.5</v>
      </c>
      <c r="AB34" s="48">
        <f t="shared" si="4"/>
        <v>16</v>
      </c>
    </row>
    <row r="35" spans="1:28" ht="16.5" thickBot="1" x14ac:dyDescent="0.3">
      <c r="A35" s="219">
        <v>986</v>
      </c>
      <c r="B35" s="113"/>
      <c r="C35" s="14">
        <v>0</v>
      </c>
      <c r="D35" s="14">
        <v>0</v>
      </c>
      <c r="E35" s="18">
        <f t="shared" si="17"/>
        <v>0</v>
      </c>
      <c r="F35" s="9"/>
      <c r="G35" s="219">
        <v>992</v>
      </c>
      <c r="H35" s="113"/>
      <c r="I35" s="14">
        <v>0</v>
      </c>
      <c r="J35" s="14">
        <v>0</v>
      </c>
      <c r="K35" s="18">
        <f t="shared" si="18"/>
        <v>0</v>
      </c>
      <c r="L35" s="9"/>
      <c r="M35" s="127"/>
      <c r="N35" s="214" t="s">
        <v>460</v>
      </c>
      <c r="O35" s="82">
        <f>E36</f>
        <v>67.400000000000006</v>
      </c>
      <c r="P35" s="48">
        <f t="shared" si="16"/>
        <v>3</v>
      </c>
      <c r="Q35" s="1"/>
      <c r="U35" s="17" t="s">
        <v>238</v>
      </c>
      <c r="V35" s="116" t="s">
        <v>89</v>
      </c>
      <c r="W35" s="15">
        <f t="shared" si="19"/>
        <v>8.1999999999999993</v>
      </c>
      <c r="X35" s="48">
        <f t="shared" si="1"/>
        <v>18</v>
      </c>
      <c r="Y35" s="15">
        <f t="shared" si="20"/>
        <v>8.1</v>
      </c>
      <c r="Z35" s="48">
        <f t="shared" si="3"/>
        <v>11</v>
      </c>
      <c r="AA35" s="77">
        <f>SUM(Table3515505713182931[[#This Row],[Floor4]],Table3515505713182931[[#This Row],[Vault6]])</f>
        <v>16.299999999999997</v>
      </c>
      <c r="AB35" s="48">
        <f t="shared" si="4"/>
        <v>20.000000000000004</v>
      </c>
    </row>
    <row r="36" spans="1:28" ht="16.5" thickBot="1" x14ac:dyDescent="0.3">
      <c r="B36" s="33" t="s">
        <v>10</v>
      </c>
      <c r="C36" s="20">
        <f>SUM(C30:C35)-SMALL(C30:C35,1)-SMALL(C30:C35,2)</f>
        <v>35.9</v>
      </c>
      <c r="D36" s="20">
        <f>SUM(D30:D35)-SMALL(D30:D35,1)-SMALL(D30:D35,2)</f>
        <v>31.5</v>
      </c>
      <c r="E36" s="21">
        <f>SUM(C36:D36)</f>
        <v>67.400000000000006</v>
      </c>
      <c r="F36" s="9"/>
      <c r="H36" s="33" t="s">
        <v>10</v>
      </c>
      <c r="I36" s="20">
        <f>SUM(I30:I35)-SMALL(I30:I35,1)-SMALL(I30:I35,2)</f>
        <v>33.600000000000009</v>
      </c>
      <c r="J36" s="20">
        <f>SUM(J30:J35)-SMALL(J30:J35,1)-SMALL(J30:J35,2)</f>
        <v>30.499999999999996</v>
      </c>
      <c r="K36" s="21">
        <f>SUM(I36:J36)</f>
        <v>64.100000000000009</v>
      </c>
      <c r="L36" s="9"/>
      <c r="M36" s="175"/>
      <c r="N36" s="70" t="s">
        <v>1076</v>
      </c>
      <c r="O36" s="71">
        <f>K36</f>
        <v>64.100000000000009</v>
      </c>
      <c r="P36" s="48">
        <f t="shared" si="16"/>
        <v>8</v>
      </c>
      <c r="Q36" s="101"/>
      <c r="U36" s="17" t="s">
        <v>238</v>
      </c>
      <c r="V36" s="116" t="s">
        <v>248</v>
      </c>
      <c r="W36" s="15">
        <f t="shared" si="19"/>
        <v>8.25</v>
      </c>
      <c r="X36" s="48">
        <f t="shared" si="1"/>
        <v>17</v>
      </c>
      <c r="Y36" s="15">
        <f t="shared" si="20"/>
        <v>8.3000000000000007</v>
      </c>
      <c r="Z36" s="48">
        <f t="shared" si="3"/>
        <v>9</v>
      </c>
      <c r="AA36" s="77">
        <f>SUM(Table3515505713182931[[#This Row],[Floor4]],Table3515505713182931[[#This Row],[Vault6]])</f>
        <v>16.55</v>
      </c>
      <c r="AB36" s="48">
        <f t="shared" si="4"/>
        <v>15</v>
      </c>
    </row>
    <row r="37" spans="1:28" x14ac:dyDescent="0.25">
      <c r="A37" s="133"/>
      <c r="B37" s="110" t="s">
        <v>107</v>
      </c>
      <c r="D37" s="33"/>
      <c r="E37" s="34"/>
      <c r="G37" s="133"/>
      <c r="H37" s="133"/>
      <c r="J37" s="33"/>
      <c r="K37" s="34"/>
      <c r="M37" s="133"/>
      <c r="N37" s="133"/>
      <c r="O37" s="133"/>
      <c r="P37" s="133"/>
      <c r="Q37" s="133"/>
      <c r="U37" s="17" t="s">
        <v>238</v>
      </c>
      <c r="V37" s="109" t="s">
        <v>914</v>
      </c>
      <c r="W37" s="15">
        <f>O19</f>
        <v>7.8</v>
      </c>
      <c r="X37" s="48">
        <f t="shared" si="1"/>
        <v>23.999999999999996</v>
      </c>
      <c r="Y37" s="15">
        <f>P19</f>
        <v>7.8</v>
      </c>
      <c r="Z37" s="48">
        <f t="shared" si="3"/>
        <v>16</v>
      </c>
      <c r="AA37" s="77">
        <f>SUM(Table3515505713182931[[#This Row],[Floor4]],Table3515505713182931[[#This Row],[Vault6]])</f>
        <v>15.6</v>
      </c>
      <c r="AB37" s="48">
        <f t="shared" si="4"/>
        <v>28.999999999999986</v>
      </c>
    </row>
    <row r="38" spans="1:28" x14ac:dyDescent="0.25">
      <c r="A38" s="121"/>
      <c r="B38" s="122"/>
      <c r="C38" s="82"/>
      <c r="D38" s="82"/>
      <c r="E38" s="82"/>
      <c r="G38" s="121"/>
      <c r="H38" s="122"/>
      <c r="I38" s="82"/>
      <c r="J38" s="82"/>
      <c r="K38" s="82"/>
      <c r="L38" s="1"/>
      <c r="M38" s="121"/>
      <c r="N38" s="122"/>
      <c r="O38" s="82"/>
      <c r="P38" s="82"/>
      <c r="Q38" s="82"/>
      <c r="U38" s="17" t="s">
        <v>238</v>
      </c>
      <c r="V38" s="109" t="s">
        <v>915</v>
      </c>
      <c r="W38" s="15">
        <f>O20</f>
        <v>8.65</v>
      </c>
      <c r="X38" s="48">
        <f t="shared" si="1"/>
        <v>10</v>
      </c>
      <c r="Y38" s="15">
        <f>P20</f>
        <v>7.85</v>
      </c>
      <c r="Z38" s="48">
        <f t="shared" si="3"/>
        <v>15</v>
      </c>
      <c r="AA38" s="77">
        <f>SUM(Table3515505713182931[[#This Row],[Floor4]],Table3515505713182931[[#This Row],[Vault6]])</f>
        <v>16.5</v>
      </c>
      <c r="AB38" s="48">
        <f t="shared" si="4"/>
        <v>16</v>
      </c>
    </row>
    <row r="39" spans="1:28" x14ac:dyDescent="0.25">
      <c r="A39" s="172" t="s">
        <v>1078</v>
      </c>
      <c r="B39" s="173"/>
      <c r="C39" s="173"/>
      <c r="D39" s="173"/>
      <c r="E39" s="174"/>
      <c r="G39" s="121"/>
      <c r="H39" s="122"/>
      <c r="I39" s="82"/>
      <c r="J39" s="82"/>
      <c r="K39" s="82"/>
      <c r="L39" s="1"/>
      <c r="M39" s="121"/>
      <c r="N39" s="122"/>
      <c r="O39" s="82"/>
      <c r="P39" s="82"/>
      <c r="Q39" s="82"/>
      <c r="U39" s="17" t="s">
        <v>238</v>
      </c>
      <c r="V39" s="109" t="s">
        <v>916</v>
      </c>
      <c r="W39" s="15">
        <f>O21</f>
        <v>8.35</v>
      </c>
      <c r="X39" s="48">
        <f t="shared" si="1"/>
        <v>15.000000000000002</v>
      </c>
      <c r="Y39" s="15">
        <f>P21</f>
        <v>7.5</v>
      </c>
      <c r="Z39" s="48">
        <f t="shared" si="3"/>
        <v>21.999999999999996</v>
      </c>
      <c r="AA39" s="77">
        <f>SUM(Table3515505713182931[[#This Row],[Floor4]],Table3515505713182931[[#This Row],[Vault6]])</f>
        <v>15.85</v>
      </c>
      <c r="AB39" s="48">
        <f t="shared" si="4"/>
        <v>25.999999999999993</v>
      </c>
    </row>
    <row r="40" spans="1:28" x14ac:dyDescent="0.25">
      <c r="A40" s="10" t="s">
        <v>1</v>
      </c>
      <c r="B40" s="10" t="s">
        <v>2</v>
      </c>
      <c r="C40" s="10" t="s">
        <v>3</v>
      </c>
      <c r="D40" s="10" t="s">
        <v>4</v>
      </c>
      <c r="E40" s="10" t="s">
        <v>5</v>
      </c>
      <c r="M40" s="1"/>
      <c r="N40" s="1"/>
      <c r="O40" s="1"/>
      <c r="P40" s="1"/>
      <c r="Q40" s="1"/>
      <c r="U40" s="17" t="s">
        <v>238</v>
      </c>
      <c r="V40" s="109" t="s">
        <v>252</v>
      </c>
      <c r="W40" s="15">
        <f>O22</f>
        <v>8.25</v>
      </c>
      <c r="X40" s="48">
        <f t="shared" si="1"/>
        <v>17</v>
      </c>
      <c r="Y40" s="15">
        <f>P22</f>
        <v>7.8</v>
      </c>
      <c r="Z40" s="48">
        <f t="shared" si="3"/>
        <v>16</v>
      </c>
      <c r="AA40" s="77">
        <f>SUM(Table3515505713182931[[#This Row],[Floor4]],Table3515505713182931[[#This Row],[Vault6]])</f>
        <v>16.05</v>
      </c>
      <c r="AB40" s="48">
        <f t="shared" si="4"/>
        <v>22.999999999999993</v>
      </c>
    </row>
    <row r="41" spans="1:28" x14ac:dyDescent="0.25">
      <c r="A41" s="229">
        <v>993</v>
      </c>
      <c r="B41" s="109" t="s">
        <v>549</v>
      </c>
      <c r="C41" s="14">
        <v>8.4</v>
      </c>
      <c r="D41" s="14">
        <v>9.15</v>
      </c>
      <c r="E41" s="14">
        <f t="shared" ref="E41" si="21">SUM(C41,D41)</f>
        <v>17.55</v>
      </c>
      <c r="F41" s="9"/>
      <c r="L41" s="9"/>
      <c r="M41" s="101"/>
      <c r="N41" s="101"/>
      <c r="O41" s="101"/>
      <c r="P41" s="101"/>
      <c r="Q41" s="101"/>
      <c r="U41" s="17" t="s">
        <v>238</v>
      </c>
      <c r="V41" s="116" t="s">
        <v>917</v>
      </c>
      <c r="W41" s="15">
        <f>O23</f>
        <v>8.8000000000000007</v>
      </c>
      <c r="X41" s="48">
        <f t="shared" si="1"/>
        <v>7.9999999999999991</v>
      </c>
      <c r="Y41" s="15">
        <f>P23</f>
        <v>7.9</v>
      </c>
      <c r="Z41" s="48">
        <f t="shared" si="3"/>
        <v>14</v>
      </c>
      <c r="AA41" s="77">
        <f>SUM(Table3515505713182931[[#This Row],[Floor4]],Table3515505713182931[[#This Row],[Vault6]])</f>
        <v>16.700000000000003</v>
      </c>
      <c r="AB41" s="48">
        <f t="shared" si="4"/>
        <v>13</v>
      </c>
    </row>
    <row r="42" spans="1:28" x14ac:dyDescent="0.25">
      <c r="M42" s="133"/>
      <c r="N42" s="133"/>
      <c r="O42" s="133"/>
      <c r="P42" s="133"/>
      <c r="Q42" s="133"/>
      <c r="U42" s="17" t="s">
        <v>975</v>
      </c>
      <c r="V42" s="120" t="s">
        <v>319</v>
      </c>
      <c r="W42" s="15">
        <f>C30</f>
        <v>0</v>
      </c>
      <c r="X42" s="48">
        <f t="shared" si="1"/>
        <v>25.999999999999996</v>
      </c>
      <c r="Y42" s="15">
        <f>D30</f>
        <v>0</v>
      </c>
      <c r="Z42" s="48">
        <f t="shared" si="3"/>
        <v>24.999999999999996</v>
      </c>
      <c r="AA42" s="77">
        <f>SUM(Table3515505713182931[[#This Row],[Floor4]],Table3515505713182931[[#This Row],[Vault6]])</f>
        <v>0</v>
      </c>
      <c r="AB42" s="48">
        <f t="shared" si="4"/>
        <v>31.999999999999986</v>
      </c>
    </row>
    <row r="43" spans="1:28" x14ac:dyDescent="0.25">
      <c r="M43" s="121"/>
      <c r="N43" s="122"/>
      <c r="O43" s="82"/>
      <c r="P43" s="82"/>
      <c r="Q43" s="82"/>
      <c r="U43" s="17" t="s">
        <v>975</v>
      </c>
      <c r="V43" s="120" t="s">
        <v>980</v>
      </c>
      <c r="W43" s="15">
        <f>C31</f>
        <v>8.8000000000000007</v>
      </c>
      <c r="X43" s="48">
        <f t="shared" si="1"/>
        <v>7.9999999999999991</v>
      </c>
      <c r="Y43" s="15">
        <f>D31</f>
        <v>7.65</v>
      </c>
      <c r="Z43" s="48">
        <f t="shared" si="3"/>
        <v>18.999999999999996</v>
      </c>
      <c r="AA43" s="77">
        <f>SUM(Table3515505713182931[[#This Row],[Floor4]],Table3515505713182931[[#This Row],[Vault6]])</f>
        <v>16.450000000000003</v>
      </c>
      <c r="AB43" s="48">
        <f t="shared" si="4"/>
        <v>17</v>
      </c>
    </row>
    <row r="44" spans="1:28" x14ac:dyDescent="0.25">
      <c r="G44" s="121"/>
      <c r="H44" s="122"/>
      <c r="I44" s="82"/>
      <c r="J44" s="82"/>
      <c r="K44" s="82"/>
      <c r="M44" s="121"/>
      <c r="N44" s="122"/>
      <c r="O44" s="82"/>
      <c r="P44" s="82"/>
      <c r="Q44" s="82"/>
      <c r="U44" s="17" t="s">
        <v>975</v>
      </c>
      <c r="V44" s="120" t="s">
        <v>310</v>
      </c>
      <c r="W44" s="15">
        <f>C32</f>
        <v>9.35</v>
      </c>
      <c r="X44" s="48">
        <f t="shared" si="1"/>
        <v>2</v>
      </c>
      <c r="Y44" s="15">
        <f>D32</f>
        <v>8.1</v>
      </c>
      <c r="Z44" s="48">
        <f t="shared" si="3"/>
        <v>11</v>
      </c>
      <c r="AA44" s="77">
        <f>SUM(Table3515505713182931[[#This Row],[Floor4]],Table3515505713182931[[#This Row],[Vault6]])</f>
        <v>17.45</v>
      </c>
      <c r="AB44" s="48">
        <f t="shared" si="4"/>
        <v>5</v>
      </c>
    </row>
    <row r="45" spans="1:28" x14ac:dyDescent="0.25">
      <c r="G45" s="121"/>
      <c r="H45" s="122"/>
      <c r="I45" s="82"/>
      <c r="J45" s="82"/>
      <c r="K45" s="82"/>
      <c r="M45" s="121"/>
      <c r="N45" s="122"/>
      <c r="O45" s="82"/>
      <c r="P45" s="82"/>
      <c r="Q45" s="82"/>
      <c r="U45" s="17" t="s">
        <v>975</v>
      </c>
      <c r="V45" s="120" t="s">
        <v>312</v>
      </c>
      <c r="W45" s="15">
        <f>C33</f>
        <v>8.9499999999999993</v>
      </c>
      <c r="X45" s="48">
        <f t="shared" si="1"/>
        <v>5</v>
      </c>
      <c r="Y45" s="15">
        <f>D33</f>
        <v>8</v>
      </c>
      <c r="Z45" s="48">
        <f t="shared" si="3"/>
        <v>13</v>
      </c>
      <c r="AA45" s="77">
        <f>SUM(Table3515505713182931[[#This Row],[Floor4]],Table3515505713182931[[#This Row],[Vault6]])</f>
        <v>16.95</v>
      </c>
      <c r="AB45" s="48">
        <f t="shared" si="4"/>
        <v>9</v>
      </c>
    </row>
    <row r="46" spans="1:28" x14ac:dyDescent="0.25">
      <c r="A46" s="121"/>
      <c r="B46" s="132"/>
      <c r="C46" s="82"/>
      <c r="D46" s="82"/>
      <c r="E46" s="82"/>
      <c r="F46" s="1"/>
      <c r="G46" s="121"/>
      <c r="H46" s="122"/>
      <c r="I46" s="82"/>
      <c r="J46" s="82"/>
      <c r="K46" s="82"/>
      <c r="M46" s="121"/>
      <c r="N46" s="122"/>
      <c r="O46" s="82"/>
      <c r="P46" s="82"/>
      <c r="Q46" s="82"/>
      <c r="U46" s="17" t="s">
        <v>975</v>
      </c>
      <c r="V46" s="131" t="s">
        <v>320</v>
      </c>
      <c r="W46" s="15">
        <f>C34</f>
        <v>8.8000000000000007</v>
      </c>
      <c r="X46" s="48">
        <f t="shared" si="1"/>
        <v>7.9999999999999991</v>
      </c>
      <c r="Y46" s="15">
        <f>D34</f>
        <v>7.75</v>
      </c>
      <c r="Z46" s="48">
        <f t="shared" si="3"/>
        <v>17</v>
      </c>
      <c r="AA46" s="77">
        <f>SUM(Table3515505713182931[[#This Row],[Floor4]],Table3515505713182931[[#This Row],[Vault6]])</f>
        <v>16.55</v>
      </c>
      <c r="AB46" s="48">
        <f t="shared" si="4"/>
        <v>15</v>
      </c>
    </row>
    <row r="47" spans="1:28" x14ac:dyDescent="0.25">
      <c r="A47" s="121"/>
      <c r="B47" s="132"/>
      <c r="C47" s="82"/>
      <c r="D47" s="82"/>
      <c r="E47" s="82"/>
      <c r="F47" s="1"/>
      <c r="G47" s="121"/>
      <c r="H47" s="122"/>
      <c r="I47" s="82"/>
      <c r="J47" s="82"/>
      <c r="K47" s="82"/>
      <c r="M47" s="121"/>
      <c r="N47" s="122"/>
      <c r="O47" s="82"/>
      <c r="P47" s="82"/>
      <c r="Q47" s="82"/>
      <c r="U47" s="17" t="s">
        <v>989</v>
      </c>
      <c r="V47" s="120" t="s">
        <v>991</v>
      </c>
      <c r="W47" s="15">
        <f>I30</f>
        <v>8.25</v>
      </c>
      <c r="X47" s="48">
        <f t="shared" si="1"/>
        <v>17</v>
      </c>
      <c r="Y47" s="15">
        <f>J30</f>
        <v>7.6</v>
      </c>
      <c r="Z47" s="48">
        <f t="shared" si="3"/>
        <v>19.999999999999996</v>
      </c>
      <c r="AA47" s="77">
        <f>SUM(Table3515505713182931[[#This Row],[Floor4]],Table3515505713182931[[#This Row],[Vault6]])</f>
        <v>15.85</v>
      </c>
      <c r="AB47" s="48">
        <f t="shared" si="4"/>
        <v>25.999999999999993</v>
      </c>
    </row>
    <row r="48" spans="1:28" x14ac:dyDescent="0.25">
      <c r="A48" s="121"/>
      <c r="B48" s="132"/>
      <c r="C48" s="82"/>
      <c r="D48" s="82"/>
      <c r="E48" s="75"/>
      <c r="F48" s="127"/>
      <c r="G48" s="121"/>
      <c r="H48" s="122"/>
      <c r="I48" s="82"/>
      <c r="J48" s="82"/>
      <c r="K48" s="75"/>
      <c r="L48" s="9"/>
      <c r="M48" s="121"/>
      <c r="N48" s="122"/>
      <c r="O48" s="82"/>
      <c r="P48" s="82"/>
      <c r="Q48" s="75"/>
      <c r="U48" s="17" t="s">
        <v>989</v>
      </c>
      <c r="V48" s="120" t="s">
        <v>992</v>
      </c>
      <c r="W48" s="15">
        <f>I31</f>
        <v>8.0500000000000007</v>
      </c>
      <c r="X48" s="48">
        <f t="shared" si="1"/>
        <v>21</v>
      </c>
      <c r="Y48" s="15">
        <f>J31</f>
        <v>7.4</v>
      </c>
      <c r="Z48" s="48">
        <f t="shared" si="3"/>
        <v>22.999999999999996</v>
      </c>
      <c r="AA48" s="77">
        <f>SUM(Table3515505713182931[[#This Row],[Floor4]],Table3515505713182931[[#This Row],[Vault6]])</f>
        <v>15.450000000000001</v>
      </c>
      <c r="AB48" s="48">
        <f t="shared" si="4"/>
        <v>29.999999999999986</v>
      </c>
    </row>
    <row r="49" spans="1:28" x14ac:dyDescent="0.25">
      <c r="A49" s="1"/>
      <c r="B49" s="123"/>
      <c r="C49" s="71"/>
      <c r="D49" s="71"/>
      <c r="E49" s="124"/>
      <c r="F49" s="127"/>
      <c r="G49" s="1"/>
      <c r="H49" s="123"/>
      <c r="I49" s="71"/>
      <c r="J49" s="71"/>
      <c r="K49" s="124"/>
      <c r="L49" s="9"/>
      <c r="M49" s="1"/>
      <c r="N49" s="123"/>
      <c r="O49" s="71"/>
      <c r="P49" s="71"/>
      <c r="Q49" s="124"/>
      <c r="U49" s="17" t="s">
        <v>989</v>
      </c>
      <c r="V49" s="120" t="s">
        <v>990</v>
      </c>
      <c r="W49" s="15">
        <f>I32</f>
        <v>8.5</v>
      </c>
      <c r="X49" s="48">
        <f t="shared" si="1"/>
        <v>11.999999999999998</v>
      </c>
      <c r="Y49" s="15">
        <f>J32</f>
        <v>7.3</v>
      </c>
      <c r="Z49" s="48">
        <f t="shared" si="3"/>
        <v>23.999999999999996</v>
      </c>
      <c r="AA49" s="77">
        <f>SUM(Table3515505713182931[[#This Row],[Floor4]],Table3515505713182931[[#This Row],[Vault6]])</f>
        <v>15.8</v>
      </c>
      <c r="AB49" s="48">
        <f t="shared" si="4"/>
        <v>26.999999999999989</v>
      </c>
    </row>
    <row r="50" spans="1:28" x14ac:dyDescent="0.25">
      <c r="A50" s="1"/>
      <c r="B50" s="136"/>
      <c r="C50" s="1"/>
      <c r="D50" s="123"/>
      <c r="E50" s="137"/>
      <c r="F50" s="1"/>
      <c r="G50" s="1"/>
      <c r="H50" s="136"/>
      <c r="I50" s="1"/>
      <c r="J50" s="123"/>
      <c r="K50" s="137"/>
      <c r="M50" s="1"/>
      <c r="N50" s="136"/>
      <c r="O50" s="1"/>
      <c r="P50" s="123"/>
      <c r="Q50" s="137"/>
      <c r="U50" s="17" t="s">
        <v>989</v>
      </c>
      <c r="V50" s="120" t="s">
        <v>381</v>
      </c>
      <c r="W50" s="15">
        <f>I33</f>
        <v>8.5500000000000007</v>
      </c>
      <c r="X50" s="48">
        <f t="shared" si="1"/>
        <v>10.999999999999998</v>
      </c>
      <c r="Y50" s="15">
        <f>J33</f>
        <v>7.3</v>
      </c>
      <c r="Z50" s="48">
        <f t="shared" si="3"/>
        <v>23.999999999999996</v>
      </c>
      <c r="AA50" s="77">
        <f>SUM(Table3515505713182931[[#This Row],[Floor4]],Table3515505713182931[[#This Row],[Vault6]])</f>
        <v>15.850000000000001</v>
      </c>
      <c r="AB50" s="48">
        <f t="shared" si="4"/>
        <v>25.999999999999993</v>
      </c>
    </row>
    <row r="51" spans="1:28" x14ac:dyDescent="0.25">
      <c r="A51" s="96"/>
      <c r="B51" s="96"/>
      <c r="C51" s="96"/>
      <c r="D51" s="96"/>
      <c r="E51" s="96"/>
      <c r="F51" s="96"/>
      <c r="G51" s="96"/>
      <c r="H51" s="96"/>
      <c r="I51" s="96"/>
      <c r="J51" s="96"/>
      <c r="K51" s="96"/>
      <c r="L51" s="96"/>
      <c r="U51" s="17" t="s">
        <v>989</v>
      </c>
      <c r="V51" s="131" t="s">
        <v>377</v>
      </c>
      <c r="W51" s="15">
        <f>I34</f>
        <v>8.3000000000000007</v>
      </c>
      <c r="X51" s="48">
        <f t="shared" si="1"/>
        <v>16</v>
      </c>
      <c r="Y51" s="15">
        <f>J34</f>
        <v>8.1999999999999993</v>
      </c>
      <c r="Z51" s="48">
        <f t="shared" si="3"/>
        <v>10</v>
      </c>
      <c r="AA51" s="77">
        <f>SUM(Table3515505713182931[[#This Row],[Floor4]],Table3515505713182931[[#This Row],[Vault6]])</f>
        <v>16.5</v>
      </c>
      <c r="AB51" s="48">
        <f t="shared" si="4"/>
        <v>16</v>
      </c>
    </row>
    <row r="52" spans="1:28" x14ac:dyDescent="0.25">
      <c r="A52" s="90"/>
      <c r="B52" s="90"/>
      <c r="C52" s="90"/>
      <c r="D52" s="90"/>
      <c r="E52" s="90"/>
      <c r="F52" s="96"/>
      <c r="G52" s="101"/>
      <c r="H52" s="101"/>
      <c r="I52" s="101"/>
      <c r="J52" s="101"/>
      <c r="K52" s="101"/>
      <c r="L52" s="101"/>
      <c r="U52" s="141" t="s">
        <v>238</v>
      </c>
      <c r="V52" s="131" t="s">
        <v>1126</v>
      </c>
      <c r="W52" s="18">
        <f>O24</f>
        <v>7</v>
      </c>
      <c r="X52" s="48">
        <f t="shared" si="1"/>
        <v>24.999999999999996</v>
      </c>
      <c r="Y52" s="18">
        <f>P24</f>
        <v>7.75</v>
      </c>
      <c r="Z52" s="48">
        <f t="shared" si="3"/>
        <v>17</v>
      </c>
      <c r="AA52" s="77">
        <f>SUM(Table3515505713182931[[#This Row],[Floor4]],Table3515505713182931[[#This Row],[Vault6]])</f>
        <v>14.75</v>
      </c>
      <c r="AB52" s="48">
        <f t="shared" si="4"/>
        <v>30.999999999999986</v>
      </c>
    </row>
    <row r="53" spans="1:28" x14ac:dyDescent="0.25">
      <c r="A53" s="91"/>
      <c r="B53" s="91"/>
      <c r="C53" s="91"/>
      <c r="D53" s="91"/>
      <c r="E53" s="91"/>
      <c r="F53" s="96"/>
      <c r="G53" s="92"/>
      <c r="H53" s="92"/>
      <c r="I53" s="92"/>
      <c r="J53" s="92"/>
      <c r="K53" s="92"/>
      <c r="L53" s="96"/>
    </row>
    <row r="54" spans="1:28" x14ac:dyDescent="0.25">
      <c r="A54" s="93"/>
      <c r="B54" s="102"/>
      <c r="C54" s="94"/>
      <c r="D54" s="94"/>
      <c r="E54" s="94"/>
      <c r="F54" s="96"/>
      <c r="G54" s="95"/>
      <c r="H54" s="102"/>
      <c r="I54" s="75"/>
      <c r="J54" s="75"/>
      <c r="K54" s="75"/>
      <c r="L54" s="96"/>
    </row>
    <row r="55" spans="1:28" x14ac:dyDescent="0.25">
      <c r="A55" s="93"/>
      <c r="B55" s="102"/>
      <c r="C55" s="94"/>
      <c r="D55" s="94"/>
      <c r="E55" s="94"/>
      <c r="F55" s="96"/>
      <c r="G55" s="95"/>
      <c r="H55" s="102"/>
      <c r="I55" s="75"/>
      <c r="J55" s="75"/>
      <c r="K55" s="75"/>
      <c r="L55" s="96"/>
    </row>
    <row r="56" spans="1:28" x14ac:dyDescent="0.25">
      <c r="A56" s="93"/>
      <c r="B56" s="102"/>
      <c r="C56" s="94"/>
      <c r="D56" s="94"/>
      <c r="E56" s="94"/>
      <c r="F56" s="96"/>
      <c r="G56" s="96"/>
      <c r="H56" s="96"/>
      <c r="I56" s="96"/>
      <c r="J56" s="96"/>
      <c r="K56" s="96"/>
      <c r="L56" s="96"/>
    </row>
    <row r="57" spans="1:28" x14ac:dyDescent="0.25">
      <c r="A57" s="93"/>
      <c r="B57" s="102"/>
      <c r="C57" s="94"/>
      <c r="D57" s="94"/>
      <c r="E57" s="94"/>
      <c r="F57" s="96"/>
      <c r="G57" s="101"/>
      <c r="H57" s="101"/>
      <c r="I57" s="101"/>
      <c r="J57" s="101"/>
      <c r="K57" s="101"/>
      <c r="L57" s="101"/>
    </row>
    <row r="58" spans="1:28" x14ac:dyDescent="0.25">
      <c r="A58" s="93"/>
      <c r="B58" s="102"/>
      <c r="C58" s="94"/>
      <c r="D58" s="94"/>
      <c r="E58" s="94"/>
      <c r="F58" s="96"/>
      <c r="G58" s="92"/>
      <c r="H58" s="92"/>
      <c r="I58" s="92"/>
      <c r="J58" s="92"/>
      <c r="K58" s="92"/>
      <c r="L58" s="96"/>
    </row>
    <row r="59" spans="1:28" x14ac:dyDescent="0.25">
      <c r="A59" s="93"/>
      <c r="B59" s="102"/>
      <c r="C59" s="94"/>
      <c r="D59" s="94"/>
      <c r="E59" s="94"/>
      <c r="F59" s="96"/>
      <c r="G59" s="95"/>
      <c r="H59" s="102"/>
      <c r="I59" s="75"/>
      <c r="J59" s="75"/>
      <c r="K59" s="75"/>
      <c r="L59" s="96"/>
      <c r="N59" s="72"/>
      <c r="O59" s="73"/>
      <c r="P59" s="74"/>
    </row>
    <row r="60" spans="1:28" x14ac:dyDescent="0.25">
      <c r="A60" s="103"/>
      <c r="B60" s="97"/>
      <c r="C60" s="94"/>
      <c r="D60" s="94"/>
      <c r="E60" s="98"/>
      <c r="F60" s="96"/>
      <c r="G60" s="95"/>
      <c r="H60" s="102"/>
      <c r="I60" s="75"/>
      <c r="J60" s="75"/>
      <c r="K60" s="75"/>
      <c r="L60" s="96"/>
    </row>
    <row r="61" spans="1:28" x14ac:dyDescent="0.25">
      <c r="A61" s="96"/>
      <c r="B61" s="104"/>
      <c r="C61" s="96"/>
      <c r="D61" s="99"/>
      <c r="E61" s="100"/>
      <c r="F61" s="96"/>
      <c r="G61" s="96"/>
      <c r="H61" s="96"/>
      <c r="I61" s="96"/>
      <c r="J61" s="96"/>
      <c r="K61" s="96"/>
      <c r="L61" s="96"/>
    </row>
    <row r="62" spans="1:28" x14ac:dyDescent="0.25">
      <c r="A62" s="90"/>
      <c r="B62" s="90"/>
      <c r="C62" s="90"/>
      <c r="D62" s="90"/>
      <c r="E62" s="90"/>
      <c r="F62" s="96"/>
      <c r="G62" s="101"/>
      <c r="H62" s="101"/>
      <c r="I62" s="101"/>
      <c r="J62" s="101"/>
      <c r="K62" s="101"/>
      <c r="L62" s="101"/>
    </row>
    <row r="63" spans="1:28" x14ac:dyDescent="0.25">
      <c r="A63" s="91"/>
      <c r="B63" s="91"/>
      <c r="C63" s="91"/>
      <c r="D63" s="91"/>
      <c r="E63" s="91"/>
      <c r="F63" s="96"/>
      <c r="G63" s="92"/>
      <c r="H63" s="92"/>
      <c r="I63" s="92"/>
      <c r="J63" s="92"/>
      <c r="K63" s="92"/>
      <c r="L63" s="96"/>
    </row>
    <row r="64" spans="1:28" x14ac:dyDescent="0.25">
      <c r="A64" s="93"/>
      <c r="B64" s="102"/>
      <c r="C64" s="94"/>
      <c r="D64" s="94"/>
      <c r="E64" s="94"/>
      <c r="F64" s="96"/>
      <c r="G64" s="95"/>
      <c r="H64" s="102"/>
      <c r="I64" s="75"/>
      <c r="J64" s="75"/>
      <c r="K64" s="75"/>
      <c r="L64" s="96"/>
    </row>
    <row r="65" spans="1:12" x14ac:dyDescent="0.25">
      <c r="A65" s="93"/>
      <c r="B65" s="102"/>
      <c r="C65" s="94"/>
      <c r="D65" s="94"/>
      <c r="E65" s="94"/>
      <c r="F65" s="96"/>
      <c r="G65" s="96"/>
      <c r="H65" s="96"/>
      <c r="I65" s="96"/>
      <c r="J65" s="96"/>
      <c r="K65" s="96"/>
      <c r="L65" s="96"/>
    </row>
    <row r="66" spans="1:12" x14ac:dyDescent="0.25">
      <c r="A66" s="93"/>
      <c r="B66" s="102"/>
      <c r="C66" s="94"/>
      <c r="D66" s="94"/>
      <c r="E66" s="94"/>
      <c r="F66" s="96"/>
      <c r="G66" s="96"/>
      <c r="H66" s="96"/>
      <c r="I66" s="96"/>
      <c r="J66" s="96"/>
      <c r="K66" s="96"/>
      <c r="L66" s="96"/>
    </row>
    <row r="67" spans="1:12" x14ac:dyDescent="0.25">
      <c r="A67" s="93"/>
      <c r="B67" s="102"/>
      <c r="C67" s="94"/>
      <c r="D67" s="94"/>
      <c r="E67" s="94"/>
      <c r="F67" s="96"/>
      <c r="G67" s="96"/>
      <c r="H67" s="96"/>
      <c r="I67" s="96"/>
      <c r="J67" s="96"/>
      <c r="K67" s="96"/>
      <c r="L67" s="96"/>
    </row>
    <row r="68" spans="1:12" x14ac:dyDescent="0.25">
      <c r="A68" s="93"/>
      <c r="B68" s="102"/>
      <c r="C68" s="94"/>
      <c r="D68" s="94"/>
      <c r="E68" s="94"/>
      <c r="F68" s="96"/>
      <c r="G68" s="96"/>
      <c r="H68" s="96"/>
      <c r="I68" s="96"/>
      <c r="J68" s="96"/>
      <c r="K68" s="96"/>
      <c r="L68" s="96"/>
    </row>
    <row r="69" spans="1:12" x14ac:dyDescent="0.25">
      <c r="A69" s="93"/>
      <c r="B69" s="102"/>
      <c r="C69" s="94"/>
      <c r="D69" s="94"/>
      <c r="E69" s="94"/>
      <c r="F69" s="96"/>
      <c r="G69" s="96"/>
      <c r="H69" s="96"/>
      <c r="I69" s="96"/>
      <c r="J69" s="96"/>
      <c r="K69" s="96"/>
      <c r="L69" s="96"/>
    </row>
    <row r="70" spans="1:12" x14ac:dyDescent="0.25">
      <c r="A70" s="103"/>
      <c r="B70" s="97"/>
      <c r="C70" s="94"/>
      <c r="D70" s="94"/>
      <c r="E70" s="98"/>
      <c r="F70" s="96"/>
      <c r="G70" s="96"/>
      <c r="H70" s="96"/>
      <c r="I70" s="96"/>
      <c r="J70" s="96"/>
      <c r="K70" s="96"/>
      <c r="L70" s="96"/>
    </row>
    <row r="71" spans="1:12" x14ac:dyDescent="0.25">
      <c r="A71" s="96"/>
      <c r="B71" s="96"/>
      <c r="C71" s="96"/>
      <c r="D71" s="96"/>
      <c r="E71" s="96"/>
      <c r="F71" s="96"/>
      <c r="G71" s="96"/>
      <c r="H71" s="96"/>
      <c r="I71" s="96"/>
      <c r="J71" s="96"/>
      <c r="K71" s="96"/>
      <c r="L71" s="96"/>
    </row>
    <row r="72" spans="1:12" x14ac:dyDescent="0.25">
      <c r="A72" s="96"/>
      <c r="B72" s="96"/>
      <c r="C72" s="96"/>
      <c r="D72" s="96"/>
      <c r="E72" s="96"/>
      <c r="F72" s="96"/>
      <c r="G72" s="96"/>
      <c r="H72" s="96"/>
      <c r="I72" s="96"/>
      <c r="J72" s="96"/>
      <c r="K72" s="96"/>
      <c r="L72" s="96"/>
    </row>
    <row r="73" spans="1:12" x14ac:dyDescent="0.25">
      <c r="A73" s="96"/>
      <c r="B73" s="96"/>
      <c r="C73" s="96"/>
      <c r="D73" s="96"/>
      <c r="E73" s="96"/>
      <c r="F73" s="96"/>
      <c r="G73" s="96"/>
      <c r="H73" s="96"/>
      <c r="I73" s="96"/>
      <c r="J73" s="96"/>
      <c r="K73" s="96"/>
      <c r="L73" s="96"/>
    </row>
    <row r="74" spans="1:12" x14ac:dyDescent="0.25">
      <c r="A74" s="96"/>
      <c r="B74" s="96"/>
      <c r="C74" s="96"/>
      <c r="D74" s="96"/>
      <c r="E74" s="96"/>
      <c r="F74" s="96"/>
      <c r="G74" s="96"/>
      <c r="H74" s="96"/>
      <c r="I74" s="96"/>
      <c r="J74" s="96"/>
      <c r="K74" s="96"/>
      <c r="L74" s="96"/>
    </row>
    <row r="75" spans="1:12" x14ac:dyDescent="0.25">
      <c r="A75" s="96"/>
      <c r="B75" s="96"/>
      <c r="C75" s="96"/>
      <c r="D75" s="96"/>
      <c r="E75" s="96"/>
      <c r="F75" s="96"/>
      <c r="G75" s="96"/>
      <c r="H75" s="96"/>
      <c r="I75" s="96"/>
      <c r="J75" s="96"/>
      <c r="K75" s="96"/>
      <c r="L75" s="96"/>
    </row>
    <row r="76" spans="1:12" x14ac:dyDescent="0.25">
      <c r="A76" s="96"/>
      <c r="B76" s="96"/>
      <c r="C76" s="96"/>
      <c r="D76" s="96"/>
      <c r="E76" s="96"/>
      <c r="F76" s="96"/>
      <c r="G76" s="96"/>
      <c r="H76" s="96"/>
      <c r="I76" s="96"/>
      <c r="J76" s="96"/>
      <c r="K76" s="96"/>
      <c r="L76" s="96"/>
    </row>
    <row r="77" spans="1:12" x14ac:dyDescent="0.25">
      <c r="A77" s="96"/>
      <c r="B77" s="96"/>
      <c r="C77" s="96"/>
      <c r="D77" s="96"/>
      <c r="E77" s="96"/>
      <c r="F77" s="96"/>
      <c r="G77" s="96"/>
      <c r="H77" s="96"/>
      <c r="I77" s="96"/>
      <c r="J77" s="96"/>
      <c r="K77" s="96"/>
      <c r="L77" s="96"/>
    </row>
  </sheetData>
  <mergeCells count="3">
    <mergeCell ref="A1:AB1"/>
    <mergeCell ref="A2:AB2"/>
    <mergeCell ref="G4:I4"/>
  </mergeCells>
  <phoneticPr fontId="20" type="noConversion"/>
  <conditionalFormatting sqref="P29:P36">
    <cfRule type="cellIs" dxfId="106" priority="22" operator="equal">
      <formula>3</formula>
    </cfRule>
    <cfRule type="cellIs" dxfId="105" priority="23" operator="equal">
      <formula>2</formula>
    </cfRule>
    <cfRule type="cellIs" dxfId="104" priority="24" operator="equal">
      <formula>1</formula>
    </cfRule>
  </conditionalFormatting>
  <conditionalFormatting sqref="AB7:AB52">
    <cfRule type="cellIs" dxfId="103" priority="13" operator="equal">
      <formula>3</formula>
    </cfRule>
    <cfRule type="cellIs" dxfId="102" priority="14" operator="equal">
      <formula>2</formula>
    </cfRule>
    <cfRule type="cellIs" dxfId="101" priority="15" operator="equal">
      <formula>1</formula>
    </cfRule>
  </conditionalFormatting>
  <conditionalFormatting sqref="Z7:Z52">
    <cfRule type="cellIs" dxfId="100" priority="4" operator="equal">
      <formula>3</formula>
    </cfRule>
    <cfRule type="cellIs" dxfId="99" priority="5" operator="equal">
      <formula>2</formula>
    </cfRule>
    <cfRule type="cellIs" dxfId="98" priority="6" operator="equal">
      <formula>1</formula>
    </cfRule>
  </conditionalFormatting>
  <conditionalFormatting sqref="X7:X52">
    <cfRule type="cellIs" dxfId="97" priority="1" operator="equal">
      <formula>3</formula>
    </cfRule>
    <cfRule type="cellIs" dxfId="96" priority="2" operator="equal">
      <formula>2</formula>
    </cfRule>
    <cfRule type="cellIs" dxfId="95" priority="3"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24"/>
  <sheetViews>
    <sheetView zoomScale="90" zoomScaleNormal="90" zoomScalePageLayoutView="90" workbookViewId="0">
      <selection activeCell="P19" sqref="P19"/>
    </sheetView>
  </sheetViews>
  <sheetFormatPr defaultColWidth="8.875" defaultRowHeight="15.75" x14ac:dyDescent="0.25"/>
  <cols>
    <col min="1" max="1" width="4.875" customWidth="1"/>
    <col min="2" max="2" width="17.5" bestFit="1" customWidth="1"/>
    <col min="3" max="4" width="7.5" bestFit="1" customWidth="1"/>
    <col min="5" max="5" width="7.375" bestFit="1" customWidth="1"/>
    <col min="6" max="6" width="0.5" customWidth="1"/>
    <col min="7" max="7" width="5" bestFit="1" customWidth="1"/>
    <col min="8" max="8" width="18.375" customWidth="1"/>
    <col min="9" max="10" width="7.5" bestFit="1" customWidth="1"/>
    <col min="11" max="11" width="7.375" bestFit="1" customWidth="1"/>
    <col min="12" max="12" width="0.5" customWidth="1"/>
    <col min="13" max="13" width="4.625" bestFit="1" customWidth="1"/>
    <col min="14" max="14" width="22.125" customWidth="1"/>
    <col min="15" max="15" width="9.125" customWidth="1"/>
    <col min="16" max="16" width="7.5" bestFit="1" customWidth="1"/>
    <col min="17" max="17" width="7.375" bestFit="1" customWidth="1"/>
    <col min="18" max="18" width="0.375" customWidth="1"/>
    <col min="19" max="19" width="0.5" customWidth="1"/>
    <col min="20" max="20" width="1.875" bestFit="1" customWidth="1"/>
    <col min="21" max="21" width="7.625" customWidth="1"/>
    <col min="22" max="22" width="16.625" bestFit="1" customWidth="1"/>
    <col min="23" max="23" width="8.625" customWidth="1"/>
    <col min="24" max="24" width="5.375" customWidth="1"/>
    <col min="25" max="25" width="7.5" customWidth="1"/>
    <col min="26" max="26" width="6.125" style="58" customWidth="1"/>
    <col min="27" max="27" width="8.625" style="39" customWidth="1"/>
    <col min="28" max="28" width="6" style="6" customWidth="1"/>
  </cols>
  <sheetData>
    <row r="1" spans="1:69" s="106"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row>
    <row r="2" spans="1:69" s="106"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5"/>
      <c r="BI2" s="105"/>
    </row>
    <row r="3" spans="1:69" ht="28.5" customHeight="1" x14ac:dyDescent="0.25">
      <c r="E3" s="4"/>
      <c r="F3" s="4"/>
      <c r="G3" s="4"/>
      <c r="H3" s="4"/>
      <c r="I3" s="4"/>
      <c r="J3" s="1"/>
      <c r="K3" s="1"/>
      <c r="L3" s="1"/>
      <c r="M3" s="1"/>
      <c r="N3" s="1"/>
      <c r="O3" s="1"/>
      <c r="P3" s="1"/>
      <c r="Q3" s="1"/>
      <c r="R3" s="1"/>
      <c r="S3" s="1"/>
      <c r="T3" s="1"/>
      <c r="U3" s="1"/>
      <c r="V3" s="1"/>
      <c r="W3" s="1"/>
      <c r="X3" s="1"/>
      <c r="Y3" s="1"/>
      <c r="Z3" s="56"/>
      <c r="AA3" s="36"/>
      <c r="AB3" s="38"/>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21" x14ac:dyDescent="0.35">
      <c r="E4" s="1"/>
      <c r="F4" s="1"/>
      <c r="G4" s="286" t="s">
        <v>1123</v>
      </c>
      <c r="H4" s="304"/>
      <c r="I4" s="304"/>
      <c r="J4" s="305"/>
      <c r="M4" s="1"/>
      <c r="N4" s="1"/>
      <c r="O4" s="1"/>
      <c r="P4" s="1"/>
      <c r="Q4" s="1"/>
      <c r="R4" s="1"/>
      <c r="S4" s="1"/>
      <c r="T4" s="1"/>
      <c r="U4" s="1"/>
      <c r="V4" s="1"/>
      <c r="W4" s="1"/>
      <c r="X4" s="1"/>
      <c r="Y4" s="1"/>
      <c r="Z4" s="56"/>
      <c r="AA4" s="36"/>
      <c r="AB4" s="38"/>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6" spans="1:69" s="9" customFormat="1" x14ac:dyDescent="0.25">
      <c r="A6" s="172" t="s">
        <v>854</v>
      </c>
      <c r="B6" s="173"/>
      <c r="C6" s="173"/>
      <c r="D6" s="173"/>
      <c r="E6" s="174"/>
      <c r="G6" s="172" t="s">
        <v>1024</v>
      </c>
      <c r="H6" s="173"/>
      <c r="I6" s="173"/>
      <c r="J6" s="173"/>
      <c r="K6" s="174"/>
      <c r="L6" s="127"/>
      <c r="M6" s="175"/>
      <c r="N6" s="47" t="s">
        <v>13</v>
      </c>
      <c r="O6" s="51" t="s">
        <v>5</v>
      </c>
      <c r="P6" s="52" t="s">
        <v>11</v>
      </c>
      <c r="Q6" s="175"/>
      <c r="U6" s="42" t="s">
        <v>13</v>
      </c>
      <c r="V6" s="43" t="s">
        <v>2</v>
      </c>
      <c r="W6" s="44" t="s">
        <v>6</v>
      </c>
      <c r="X6" s="44" t="s">
        <v>15</v>
      </c>
      <c r="Y6" s="44" t="s">
        <v>7</v>
      </c>
      <c r="Z6" s="57" t="s">
        <v>16</v>
      </c>
      <c r="AA6" s="45" t="s">
        <v>5</v>
      </c>
      <c r="AB6" s="46" t="s">
        <v>17</v>
      </c>
    </row>
    <row r="7" spans="1:69" x14ac:dyDescent="0.25">
      <c r="A7" s="10" t="s">
        <v>1</v>
      </c>
      <c r="B7" s="10" t="s">
        <v>2</v>
      </c>
      <c r="C7" s="10" t="s">
        <v>3</v>
      </c>
      <c r="D7" s="10" t="s">
        <v>4</v>
      </c>
      <c r="E7" s="10" t="s">
        <v>5</v>
      </c>
      <c r="G7" s="10" t="s">
        <v>1</v>
      </c>
      <c r="H7" s="10" t="s">
        <v>2</v>
      </c>
      <c r="I7" s="10" t="s">
        <v>3</v>
      </c>
      <c r="J7" s="10" t="s">
        <v>4</v>
      </c>
      <c r="K7" s="10" t="s">
        <v>5</v>
      </c>
      <c r="L7" s="1"/>
      <c r="M7" s="133"/>
      <c r="N7" s="53" t="s">
        <v>1079</v>
      </c>
      <c r="O7" s="55">
        <f>E14</f>
        <v>70</v>
      </c>
      <c r="P7" s="48">
        <f>SUMPRODUCT((O$7:O$7&gt;O7)/COUNTIF(O$7:O$7,O$7:O$7&amp;""))+1</f>
        <v>1</v>
      </c>
      <c r="Q7" s="133"/>
      <c r="U7" s="41" t="s">
        <v>838</v>
      </c>
      <c r="V7" s="109" t="s">
        <v>26</v>
      </c>
      <c r="W7" s="14">
        <f t="shared" ref="W7:W12" si="0">C8</f>
        <v>10.5</v>
      </c>
      <c r="X7" s="48">
        <f t="shared" ref="X7" si="1">SUMPRODUCT((W$7:W$14&gt;W7)/COUNTIF(W$7:W$14,W$7:W$14&amp;""))+1</f>
        <v>1</v>
      </c>
      <c r="Y7" s="14">
        <f t="shared" ref="Y7:Y12" si="2">D8</f>
        <v>7.8</v>
      </c>
      <c r="Z7" s="48">
        <f t="shared" ref="Z7:AB14" si="3">SUMPRODUCT((Y$7:Y$14&gt;Y7)/COUNTIF(Y$7:Y$14,Y$7:Y$14&amp;""))+1</f>
        <v>4</v>
      </c>
      <c r="AA7" s="37">
        <f>SUM(Table3512131424391116222563[[#This Row],[Floor]],Table3512131424391116222563[[#This Row],[Vault]])</f>
        <v>18.3</v>
      </c>
      <c r="AB7" s="48">
        <f t="shared" si="3"/>
        <v>2</v>
      </c>
    </row>
    <row r="8" spans="1:69" x14ac:dyDescent="0.25">
      <c r="A8" s="229">
        <v>995</v>
      </c>
      <c r="B8" s="109" t="s">
        <v>26</v>
      </c>
      <c r="C8" s="14">
        <v>10.5</v>
      </c>
      <c r="D8" s="14">
        <v>7.8</v>
      </c>
      <c r="E8" s="14">
        <f t="shared" ref="E8:E13" si="4">SUM(C8,D8)</f>
        <v>18.3</v>
      </c>
      <c r="G8" s="226">
        <v>1001</v>
      </c>
      <c r="H8" s="50" t="s">
        <v>1025</v>
      </c>
      <c r="I8" s="14">
        <v>10.1</v>
      </c>
      <c r="J8" s="14">
        <v>9</v>
      </c>
      <c r="K8" s="14">
        <f t="shared" ref="K8:K9" si="5">SUM(I8,J8)</f>
        <v>19.100000000000001</v>
      </c>
      <c r="L8" s="1"/>
      <c r="M8" s="121"/>
      <c r="N8" s="122"/>
      <c r="O8" s="82"/>
      <c r="P8" s="82"/>
      <c r="Q8" s="82"/>
      <c r="U8" s="41" t="s">
        <v>838</v>
      </c>
      <c r="V8" s="109" t="s">
        <v>447</v>
      </c>
      <c r="W8" s="14">
        <f t="shared" si="0"/>
        <v>9.8000000000000007</v>
      </c>
      <c r="X8" s="48">
        <f t="shared" ref="X8" si="6">SUMPRODUCT((W$7:W$14&gt;W8)/COUNTIF(W$7:W$14,W$7:W$14&amp;""))+1</f>
        <v>3</v>
      </c>
      <c r="Y8" s="14">
        <f t="shared" si="2"/>
        <v>8</v>
      </c>
      <c r="Z8" s="48">
        <f t="shared" si="3"/>
        <v>2</v>
      </c>
      <c r="AA8" s="37">
        <f>SUM(Table3512131424391116222563[[#This Row],[Floor]],Table3512131424391116222563[[#This Row],[Vault]])</f>
        <v>17.8</v>
      </c>
      <c r="AB8" s="48">
        <f t="shared" si="3"/>
        <v>3</v>
      </c>
    </row>
    <row r="9" spans="1:69" x14ac:dyDescent="0.25">
      <c r="A9" s="229">
        <v>996</v>
      </c>
      <c r="B9" s="109" t="s">
        <v>447</v>
      </c>
      <c r="C9" s="14">
        <v>9.8000000000000007</v>
      </c>
      <c r="D9" s="14">
        <v>8</v>
      </c>
      <c r="E9" s="14">
        <f t="shared" si="4"/>
        <v>17.8</v>
      </c>
      <c r="G9" s="226">
        <v>1002</v>
      </c>
      <c r="H9" s="50" t="s">
        <v>1026</v>
      </c>
      <c r="I9" s="14">
        <v>0</v>
      </c>
      <c r="J9" s="14">
        <v>0</v>
      </c>
      <c r="K9" s="14">
        <f t="shared" si="5"/>
        <v>0</v>
      </c>
      <c r="L9" s="1"/>
      <c r="M9" s="121"/>
      <c r="N9" s="122"/>
      <c r="O9" s="82"/>
      <c r="P9" s="82"/>
      <c r="Q9" s="82"/>
      <c r="U9" s="41" t="s">
        <v>838</v>
      </c>
      <c r="V9" s="109" t="s">
        <v>855</v>
      </c>
      <c r="W9" s="14">
        <f t="shared" si="0"/>
        <v>0</v>
      </c>
      <c r="X9" s="48">
        <f t="shared" ref="X9" si="7">SUMPRODUCT((W$7:W$14&gt;W9)/COUNTIF(W$7:W$14,W$7:W$14&amp;""))+1</f>
        <v>6</v>
      </c>
      <c r="Y9" s="14">
        <f t="shared" si="2"/>
        <v>0</v>
      </c>
      <c r="Z9" s="48">
        <f t="shared" si="3"/>
        <v>5</v>
      </c>
      <c r="AA9" s="37">
        <f>SUM(Table3512131424391116222563[[#This Row],[Floor]],Table3512131424391116222563[[#This Row],[Vault]])</f>
        <v>0</v>
      </c>
      <c r="AB9" s="48">
        <f t="shared" si="3"/>
        <v>6</v>
      </c>
    </row>
    <row r="10" spans="1:69" x14ac:dyDescent="0.25">
      <c r="A10" s="229">
        <v>997</v>
      </c>
      <c r="B10" s="109" t="s">
        <v>855</v>
      </c>
      <c r="C10" s="14">
        <v>0</v>
      </c>
      <c r="D10" s="14">
        <v>0</v>
      </c>
      <c r="E10" s="14">
        <f t="shared" si="4"/>
        <v>0</v>
      </c>
      <c r="G10" s="227"/>
      <c r="H10" s="108"/>
      <c r="I10" s="126"/>
      <c r="J10" s="126"/>
      <c r="K10" s="126"/>
      <c r="L10" s="1"/>
      <c r="M10" s="121"/>
      <c r="N10" s="122"/>
      <c r="O10" s="82"/>
      <c r="P10" s="82"/>
      <c r="Q10" s="82"/>
      <c r="U10" s="41" t="s">
        <v>838</v>
      </c>
      <c r="V10" s="109" t="s">
        <v>25</v>
      </c>
      <c r="W10" s="14">
        <f t="shared" si="0"/>
        <v>8.6</v>
      </c>
      <c r="X10" s="48">
        <f t="shared" ref="X10" si="8">SUMPRODUCT((W$7:W$14&gt;W10)/COUNTIF(W$7:W$14,W$7:W$14&amp;""))+1</f>
        <v>5</v>
      </c>
      <c r="Y10" s="14">
        <f t="shared" si="2"/>
        <v>7.8</v>
      </c>
      <c r="Z10" s="48">
        <f t="shared" si="3"/>
        <v>4</v>
      </c>
      <c r="AA10" s="37">
        <f>SUM(Table3512131424391116222563[[#This Row],[Floor]],Table3512131424391116222563[[#This Row],[Vault]])</f>
        <v>16.399999999999999</v>
      </c>
      <c r="AB10" s="48">
        <f t="shared" si="3"/>
        <v>5</v>
      </c>
    </row>
    <row r="11" spans="1:69" x14ac:dyDescent="0.25">
      <c r="A11" s="229">
        <v>998</v>
      </c>
      <c r="B11" s="109" t="s">
        <v>25</v>
      </c>
      <c r="C11" s="14">
        <v>8.6</v>
      </c>
      <c r="D11" s="14">
        <v>7.8</v>
      </c>
      <c r="E11" s="14">
        <f t="shared" si="4"/>
        <v>16.399999999999999</v>
      </c>
      <c r="G11" s="121"/>
      <c r="H11" s="122"/>
      <c r="I11" s="82"/>
      <c r="J11" s="82"/>
      <c r="K11" s="82"/>
      <c r="L11" s="1"/>
      <c r="M11" s="121"/>
      <c r="N11" s="122"/>
      <c r="O11" s="82"/>
      <c r="P11" s="82"/>
      <c r="Q11" s="82"/>
      <c r="U11" s="41" t="s">
        <v>838</v>
      </c>
      <c r="V11" s="109" t="s">
        <v>446</v>
      </c>
      <c r="W11" s="14">
        <f t="shared" si="0"/>
        <v>0</v>
      </c>
      <c r="X11" s="48">
        <f t="shared" ref="X11" si="9">SUMPRODUCT((W$7:W$14&gt;W11)/COUNTIF(W$7:W$14,W$7:W$14&amp;""))+1</f>
        <v>6</v>
      </c>
      <c r="Y11" s="14">
        <f t="shared" si="2"/>
        <v>0</v>
      </c>
      <c r="Z11" s="48">
        <f t="shared" si="3"/>
        <v>5</v>
      </c>
      <c r="AA11" s="37">
        <f>SUM(Table3512131424391116222563[[#This Row],[Floor]],Table3512131424391116222563[[#This Row],[Vault]])</f>
        <v>0</v>
      </c>
      <c r="AB11" s="48">
        <f t="shared" si="3"/>
        <v>6</v>
      </c>
    </row>
    <row r="12" spans="1:69" x14ac:dyDescent="0.25">
      <c r="A12" s="229">
        <v>999</v>
      </c>
      <c r="B12" s="109" t="s">
        <v>446</v>
      </c>
      <c r="C12" s="14">
        <v>0</v>
      </c>
      <c r="D12" s="14">
        <v>0</v>
      </c>
      <c r="E12" s="14">
        <f t="shared" si="4"/>
        <v>0</v>
      </c>
      <c r="G12" s="121"/>
      <c r="H12" s="122"/>
      <c r="I12" s="82"/>
      <c r="J12" s="82"/>
      <c r="K12" s="82"/>
      <c r="L12" s="1"/>
      <c r="M12" s="121"/>
      <c r="N12" s="122"/>
      <c r="O12" s="82"/>
      <c r="P12" s="82"/>
      <c r="Q12" s="82"/>
      <c r="U12" s="41" t="s">
        <v>838</v>
      </c>
      <c r="V12" s="116" t="s">
        <v>23</v>
      </c>
      <c r="W12" s="14">
        <f t="shared" si="0"/>
        <v>9.6</v>
      </c>
      <c r="X12" s="48">
        <f t="shared" ref="X12" si="10">SUMPRODUCT((W$7:W$14&gt;W12)/COUNTIF(W$7:W$14,W$7:W$14&amp;""))+1</f>
        <v>4</v>
      </c>
      <c r="Y12" s="14">
        <f t="shared" si="2"/>
        <v>7.9</v>
      </c>
      <c r="Z12" s="48">
        <f t="shared" si="3"/>
        <v>3</v>
      </c>
      <c r="AA12" s="37">
        <f>SUM(Table3512131424391116222563[[#This Row],[Floor]],Table3512131424391116222563[[#This Row],[Vault]])</f>
        <v>17.5</v>
      </c>
      <c r="AB12" s="48">
        <f t="shared" si="3"/>
        <v>4</v>
      </c>
    </row>
    <row r="13" spans="1:69" ht="16.5" thickBot="1" x14ac:dyDescent="0.3">
      <c r="A13" s="226">
        <v>1000</v>
      </c>
      <c r="B13" s="116" t="s">
        <v>23</v>
      </c>
      <c r="C13" s="14">
        <v>9.6</v>
      </c>
      <c r="D13" s="14">
        <v>7.9</v>
      </c>
      <c r="E13" s="18">
        <f t="shared" si="4"/>
        <v>17.5</v>
      </c>
      <c r="F13" s="9"/>
      <c r="G13" s="121"/>
      <c r="H13" s="122"/>
      <c r="I13" s="82"/>
      <c r="J13" s="82"/>
      <c r="K13" s="75"/>
      <c r="L13" s="127"/>
      <c r="M13" s="121"/>
      <c r="N13" s="122"/>
      <c r="O13" s="82"/>
      <c r="P13" s="82"/>
      <c r="Q13" s="75"/>
      <c r="U13" s="41" t="s">
        <v>593</v>
      </c>
      <c r="V13" s="111" t="s">
        <v>1025</v>
      </c>
      <c r="W13" s="15">
        <f>I8</f>
        <v>10.1</v>
      </c>
      <c r="X13" s="48">
        <f t="shared" ref="X13" si="11">SUMPRODUCT((W$7:W$14&gt;W13)/COUNTIF(W$7:W$14,W$7:W$14&amp;""))+1</f>
        <v>2</v>
      </c>
      <c r="Y13" s="15">
        <f>J8</f>
        <v>9</v>
      </c>
      <c r="Z13" s="48">
        <f t="shared" si="3"/>
        <v>1</v>
      </c>
      <c r="AA13" s="37">
        <f>SUM(Table3512131424391116222563[[#This Row],[Floor]],Table3512131424391116222563[[#This Row],[Vault]])</f>
        <v>19.100000000000001</v>
      </c>
      <c r="AB13" s="48">
        <f t="shared" si="3"/>
        <v>1</v>
      </c>
    </row>
    <row r="14" spans="1:69" ht="16.5" thickBot="1" x14ac:dyDescent="0.3">
      <c r="B14" s="33" t="s">
        <v>10</v>
      </c>
      <c r="C14" s="20">
        <f>SUM(C8:C13)-SMALL(C8:C13,1)-SMALL(C8:C13,2)</f>
        <v>38.5</v>
      </c>
      <c r="D14" s="20">
        <f>SUM(D8:D13)-SMALL(D8:D13,1)-SMALL(D8:D13,2)</f>
        <v>31.5</v>
      </c>
      <c r="E14" s="21">
        <f>SUM(C14:D14)</f>
        <v>70</v>
      </c>
      <c r="F14" s="9"/>
      <c r="G14" s="1"/>
      <c r="H14" s="123"/>
      <c r="I14" s="71"/>
      <c r="J14" s="71"/>
      <c r="K14" s="124"/>
      <c r="L14" s="127"/>
      <c r="M14" s="1"/>
      <c r="N14" s="123"/>
      <c r="O14" s="71"/>
      <c r="P14" s="71"/>
      <c r="Q14" s="124"/>
      <c r="U14" s="189" t="s">
        <v>593</v>
      </c>
      <c r="V14" s="193" t="s">
        <v>1026</v>
      </c>
      <c r="W14" s="18">
        <f>I9</f>
        <v>0</v>
      </c>
      <c r="X14" s="48">
        <f t="shared" ref="X14" si="12">SUMPRODUCT((W$7:W$14&gt;W14)/COUNTIF(W$7:W$14,W$7:W$14&amp;""))+1</f>
        <v>6</v>
      </c>
      <c r="Y14" s="18">
        <f>J9</f>
        <v>0</v>
      </c>
      <c r="Z14" s="48">
        <f t="shared" si="3"/>
        <v>5</v>
      </c>
      <c r="AA14" s="37">
        <f>SUM(Table3512131424391116222563[[#This Row],[Floor]],Table3512131424391116222563[[#This Row],[Vault]])</f>
        <v>0</v>
      </c>
      <c r="AB14" s="48">
        <f t="shared" si="3"/>
        <v>6</v>
      </c>
    </row>
    <row r="15" spans="1:69" x14ac:dyDescent="0.25">
      <c r="B15" s="110" t="s">
        <v>107</v>
      </c>
      <c r="D15" s="33"/>
      <c r="E15" s="34"/>
      <c r="G15" s="1"/>
      <c r="H15" s="136"/>
      <c r="I15" s="1"/>
      <c r="J15" s="123"/>
      <c r="K15" s="137"/>
      <c r="L15" s="1"/>
      <c r="M15" s="1"/>
      <c r="N15" s="136"/>
      <c r="O15" s="1"/>
      <c r="P15" s="123"/>
      <c r="Q15" s="137"/>
      <c r="Z15"/>
      <c r="AA15"/>
      <c r="AB15"/>
    </row>
    <row r="16" spans="1:69" x14ac:dyDescent="0.25">
      <c r="Z16"/>
      <c r="AA16"/>
      <c r="AB16"/>
    </row>
    <row r="17" spans="2:28" x14ac:dyDescent="0.25">
      <c r="N17" s="53"/>
      <c r="O17" s="55"/>
      <c r="P17" s="48"/>
      <c r="Z17"/>
      <c r="AA17"/>
      <c r="AB17"/>
    </row>
    <row r="18" spans="2:28" x14ac:dyDescent="0.25">
      <c r="N18" s="53"/>
      <c r="O18" s="54"/>
      <c r="P18" s="48"/>
    </row>
    <row r="19" spans="2:28" x14ac:dyDescent="0.25">
      <c r="N19" s="53"/>
      <c r="O19" s="54"/>
      <c r="P19" s="48"/>
    </row>
    <row r="20" spans="2:28" x14ac:dyDescent="0.25">
      <c r="N20" s="53"/>
      <c r="O20" s="54"/>
      <c r="P20" s="48"/>
      <c r="Q20" s="49"/>
      <c r="R20" s="49"/>
      <c r="S20" s="49"/>
      <c r="T20" s="49"/>
    </row>
    <row r="21" spans="2:28" x14ac:dyDescent="0.25">
      <c r="N21" s="53"/>
      <c r="O21" s="54"/>
      <c r="P21" s="48"/>
      <c r="Q21" s="49"/>
      <c r="R21" s="49"/>
      <c r="S21" s="49"/>
      <c r="T21" s="49"/>
    </row>
    <row r="22" spans="2:28" x14ac:dyDescent="0.25">
      <c r="Q22" s="49"/>
      <c r="R22" s="49"/>
      <c r="S22" s="49"/>
      <c r="T22" s="49"/>
    </row>
    <row r="23" spans="2:28" x14ac:dyDescent="0.25">
      <c r="B23" s="32"/>
      <c r="D23" s="33"/>
      <c r="E23" s="34"/>
      <c r="Q23" s="49"/>
      <c r="R23" s="49"/>
      <c r="S23" s="49"/>
      <c r="T23" s="49"/>
    </row>
    <row r="24" spans="2:28" x14ac:dyDescent="0.25">
      <c r="Q24" s="49"/>
      <c r="R24" s="49"/>
      <c r="S24" s="49"/>
      <c r="T24" s="49"/>
    </row>
  </sheetData>
  <mergeCells count="3">
    <mergeCell ref="A1:AB1"/>
    <mergeCell ref="A2:AB2"/>
    <mergeCell ref="G4:J4"/>
  </mergeCells>
  <phoneticPr fontId="20" type="noConversion"/>
  <conditionalFormatting sqref="P7">
    <cfRule type="cellIs" dxfId="79" priority="19" operator="equal">
      <formula>3</formula>
    </cfRule>
    <cfRule type="cellIs" dxfId="78" priority="20" operator="equal">
      <formula>2</formula>
    </cfRule>
    <cfRule type="cellIs" dxfId="77" priority="21" operator="equal">
      <formula>1</formula>
    </cfRule>
  </conditionalFormatting>
  <conditionalFormatting sqref="AB7:AB14">
    <cfRule type="cellIs" dxfId="76" priority="13" operator="equal">
      <formula>3</formula>
    </cfRule>
    <cfRule type="cellIs" dxfId="75" priority="14" operator="equal">
      <formula>2</formula>
    </cfRule>
    <cfRule type="cellIs" dxfId="74" priority="15" operator="equal">
      <formula>1</formula>
    </cfRule>
  </conditionalFormatting>
  <conditionalFormatting sqref="Z7:Z14">
    <cfRule type="cellIs" dxfId="73" priority="4" operator="equal">
      <formula>3</formula>
    </cfRule>
    <cfRule type="cellIs" dxfId="72" priority="5" operator="equal">
      <formula>2</formula>
    </cfRule>
    <cfRule type="cellIs" dxfId="71" priority="6" operator="equal">
      <formula>1</formula>
    </cfRule>
  </conditionalFormatting>
  <conditionalFormatting sqref="X7:X14">
    <cfRule type="cellIs" dxfId="70" priority="1" operator="equal">
      <formula>3</formula>
    </cfRule>
    <cfRule type="cellIs" dxfId="69" priority="2" operator="equal">
      <formula>2</formula>
    </cfRule>
    <cfRule type="cellIs" dxfId="68" priority="3"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I55"/>
  <sheetViews>
    <sheetView topLeftCell="A2" zoomScale="90" zoomScaleNormal="90" zoomScalePageLayoutView="90" workbookViewId="0">
      <selection activeCell="N31" sqref="N31"/>
    </sheetView>
  </sheetViews>
  <sheetFormatPr defaultColWidth="8.875" defaultRowHeight="15.75" x14ac:dyDescent="0.25"/>
  <cols>
    <col min="1" max="1" width="4.875" customWidth="1"/>
    <col min="2" max="2" width="19.125" bestFit="1" customWidth="1"/>
    <col min="3" max="4" width="7.5" bestFit="1" customWidth="1"/>
    <col min="5" max="5" width="7.375" bestFit="1" customWidth="1"/>
    <col min="6" max="6" width="0.5" customWidth="1"/>
    <col min="7" max="7" width="5" bestFit="1" customWidth="1"/>
    <col min="8" max="8" width="22" customWidth="1"/>
    <col min="9" max="10" width="7.5" bestFit="1" customWidth="1"/>
    <col min="11" max="11" width="7.375" bestFit="1" customWidth="1"/>
    <col min="12" max="12" width="0.5" customWidth="1"/>
    <col min="13" max="13" width="5" bestFit="1" customWidth="1"/>
    <col min="14" max="14" width="22" customWidth="1"/>
    <col min="15" max="15" width="8.625" customWidth="1"/>
    <col min="16" max="16" width="9.625" customWidth="1"/>
    <col min="17" max="17" width="7.375" bestFit="1" customWidth="1"/>
    <col min="18" max="18" width="0.375" customWidth="1"/>
    <col min="19" max="19" width="0.5" customWidth="1"/>
    <col min="20" max="20" width="1.875" bestFit="1" customWidth="1"/>
    <col min="21" max="21" width="7.125" customWidth="1"/>
    <col min="22" max="22" width="20.875" bestFit="1" customWidth="1"/>
    <col min="23" max="23" width="6.375" customWidth="1"/>
    <col min="24" max="24" width="5" style="61" customWidth="1"/>
    <col min="25" max="25" width="9.375" customWidth="1"/>
    <col min="26" max="26" width="4.5" style="65" customWidth="1"/>
    <col min="27" max="27" width="9.375" style="47" customWidth="1"/>
    <col min="28" max="28" width="5.5" style="68" customWidth="1"/>
  </cols>
  <sheetData>
    <row r="1" spans="1:61" s="106"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row>
    <row r="2" spans="1:61" s="106"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5"/>
      <c r="BI2" s="105"/>
    </row>
    <row r="3" spans="1:61" ht="23.25" x14ac:dyDescent="0.25">
      <c r="E3" s="4"/>
      <c r="F3" s="4"/>
      <c r="G3" s="4"/>
      <c r="H3" s="4"/>
      <c r="I3" s="4"/>
      <c r="J3" s="1"/>
      <c r="K3" s="1"/>
      <c r="L3" s="1"/>
      <c r="M3" s="1"/>
      <c r="N3" s="1"/>
      <c r="O3" s="1"/>
      <c r="P3" s="1"/>
      <c r="Q3" s="1"/>
      <c r="R3" s="1"/>
      <c r="S3" s="1"/>
      <c r="T3" s="1"/>
      <c r="U3" s="1"/>
      <c r="V3" s="1"/>
      <c r="W3" s="1"/>
      <c r="X3" s="59"/>
      <c r="Y3" s="1"/>
      <c r="Z3" s="63"/>
      <c r="AA3" s="66"/>
      <c r="AB3" s="67"/>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21" x14ac:dyDescent="0.35">
      <c r="E4" s="1"/>
      <c r="F4" s="1"/>
      <c r="G4" s="289" t="s">
        <v>1124</v>
      </c>
      <c r="H4" s="290"/>
      <c r="I4" s="291"/>
      <c r="M4" s="1"/>
      <c r="N4" s="1"/>
      <c r="O4" s="1"/>
      <c r="P4" s="1"/>
      <c r="Q4" s="1"/>
      <c r="R4" s="1"/>
      <c r="S4" s="1"/>
      <c r="T4" s="1"/>
      <c r="U4" s="1"/>
      <c r="V4" s="1"/>
      <c r="W4" s="1"/>
      <c r="X4" s="59"/>
      <c r="Y4" s="1"/>
      <c r="Z4" s="63"/>
      <c r="AA4" s="66"/>
      <c r="AB4" s="67"/>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6" spans="1:61" s="9" customFormat="1" x14ac:dyDescent="0.25">
      <c r="A6" s="172" t="s">
        <v>106</v>
      </c>
      <c r="B6" s="79"/>
      <c r="C6" s="79"/>
      <c r="D6" s="79"/>
      <c r="E6" s="80"/>
      <c r="G6" s="172" t="s">
        <v>684</v>
      </c>
      <c r="H6" s="79"/>
      <c r="I6" s="79"/>
      <c r="J6" s="79"/>
      <c r="K6" s="80"/>
      <c r="M6" s="172" t="s">
        <v>87</v>
      </c>
      <c r="N6" s="79"/>
      <c r="O6" s="79"/>
      <c r="P6" s="79"/>
      <c r="Q6" s="80"/>
      <c r="U6" s="44" t="s">
        <v>67</v>
      </c>
      <c r="V6" s="44" t="s">
        <v>68</v>
      </c>
      <c r="W6" s="44" t="s">
        <v>69</v>
      </c>
      <c r="X6" s="60" t="s">
        <v>70</v>
      </c>
      <c r="Y6" s="44" t="s">
        <v>71</v>
      </c>
      <c r="Z6" s="64" t="s">
        <v>72</v>
      </c>
      <c r="AA6" s="44" t="s">
        <v>73</v>
      </c>
      <c r="AB6" s="60" t="s">
        <v>74</v>
      </c>
    </row>
    <row r="7" spans="1:61" x14ac:dyDescent="0.25">
      <c r="A7" s="10" t="s">
        <v>1</v>
      </c>
      <c r="B7" s="10" t="s">
        <v>2</v>
      </c>
      <c r="C7" s="10" t="s">
        <v>3</v>
      </c>
      <c r="D7" s="10" t="s">
        <v>4</v>
      </c>
      <c r="E7" s="10" t="s">
        <v>5</v>
      </c>
      <c r="G7" s="10" t="s">
        <v>1</v>
      </c>
      <c r="H7" s="10" t="s">
        <v>2</v>
      </c>
      <c r="I7" s="10" t="s">
        <v>3</v>
      </c>
      <c r="J7" s="10" t="s">
        <v>4</v>
      </c>
      <c r="K7" s="10" t="s">
        <v>5</v>
      </c>
      <c r="M7" s="10" t="s">
        <v>1</v>
      </c>
      <c r="N7" s="10" t="s">
        <v>2</v>
      </c>
      <c r="O7" s="10" t="s">
        <v>3</v>
      </c>
      <c r="P7" s="10" t="s">
        <v>4</v>
      </c>
      <c r="Q7" s="10" t="s">
        <v>5</v>
      </c>
      <c r="U7" s="17" t="s">
        <v>110</v>
      </c>
      <c r="V7" s="109" t="s">
        <v>487</v>
      </c>
      <c r="W7" s="15">
        <f t="shared" ref="W7:W10" si="0">C8</f>
        <v>9.8000000000000007</v>
      </c>
      <c r="X7" s="48">
        <f>SUMPRODUCT((W$7:W$27&gt;W7)/COUNTIF(W$7:W$27,W$7:W$27&amp;""))+1</f>
        <v>6</v>
      </c>
      <c r="Y7" s="15">
        <f>D8</f>
        <v>7.9</v>
      </c>
      <c r="Z7" s="48">
        <f>SUMPRODUCT((Y$7:Y$27&gt;Y7)/COUNTIF(Y$7:Y$27,Y$7:Y$27&amp;""))+1</f>
        <v>7</v>
      </c>
      <c r="AA7" s="77">
        <f>SUM(Table351550571318293133[[#This Row],[Floor4]],Table351550571318293133[[#This Row],[Vault6]])</f>
        <v>17.700000000000003</v>
      </c>
      <c r="AB7" s="48">
        <f>SUMPRODUCT((AA$7:AA$27&gt;AA7)/COUNTIF(AA$7:AA$27,AA$7:AA$27&amp;""))+1</f>
        <v>7</v>
      </c>
    </row>
    <row r="8" spans="1:61" x14ac:dyDescent="0.25">
      <c r="A8" s="226">
        <v>1005</v>
      </c>
      <c r="B8" s="109" t="s">
        <v>487</v>
      </c>
      <c r="C8" s="14">
        <v>9.8000000000000007</v>
      </c>
      <c r="D8" s="14">
        <v>7.9</v>
      </c>
      <c r="E8" s="14">
        <f t="shared" ref="E8:E13" si="1">SUM(C8,D8)</f>
        <v>17.700000000000003</v>
      </c>
      <c r="G8" s="226">
        <v>1011</v>
      </c>
      <c r="H8" s="115" t="s">
        <v>697</v>
      </c>
      <c r="I8" s="14">
        <v>10.199999999999999</v>
      </c>
      <c r="J8" s="14">
        <v>8.9</v>
      </c>
      <c r="K8" s="14">
        <f t="shared" ref="K8:K13" si="2">SUM(I8,J8)</f>
        <v>19.100000000000001</v>
      </c>
      <c r="M8" s="226">
        <v>1017</v>
      </c>
      <c r="N8" s="115" t="s">
        <v>782</v>
      </c>
      <c r="O8" s="14">
        <v>8.8000000000000007</v>
      </c>
      <c r="P8" s="14">
        <v>7.1</v>
      </c>
      <c r="Q8" s="14">
        <f t="shared" ref="Q8:Q13" si="3">SUM(O8,P8)</f>
        <v>15.9</v>
      </c>
      <c r="U8" s="17" t="s">
        <v>110</v>
      </c>
      <c r="V8" s="109" t="s">
        <v>113</v>
      </c>
      <c r="W8" s="15">
        <f t="shared" si="0"/>
        <v>10.3</v>
      </c>
      <c r="X8" s="48">
        <f t="shared" ref="X8" si="4">SUMPRODUCT((W$7:W$27&gt;W8)/COUNTIF(W$7:W$27,W$7:W$27&amp;""))+1</f>
        <v>2</v>
      </c>
      <c r="Y8" s="15">
        <f>D9</f>
        <v>8.6999999999999993</v>
      </c>
      <c r="Z8" s="48">
        <f t="shared" ref="Z8:AB27" si="5">SUMPRODUCT((Y$7:Y$27&gt;Y8)/COUNTIF(Y$7:Y$27,Y$7:Y$27&amp;""))+1</f>
        <v>3</v>
      </c>
      <c r="AA8" s="77">
        <f>SUM(Table351550571318293133[[#This Row],[Floor4]],Table351550571318293133[[#This Row],[Vault6]])</f>
        <v>19</v>
      </c>
      <c r="AB8" s="48">
        <f t="shared" si="5"/>
        <v>2</v>
      </c>
    </row>
    <row r="9" spans="1:61" x14ac:dyDescent="0.25">
      <c r="A9" s="226">
        <v>1006</v>
      </c>
      <c r="B9" s="109" t="s">
        <v>113</v>
      </c>
      <c r="C9" s="14">
        <v>10.3</v>
      </c>
      <c r="D9" s="14">
        <v>8.6999999999999993</v>
      </c>
      <c r="E9" s="14">
        <f t="shared" si="1"/>
        <v>19</v>
      </c>
      <c r="G9" s="226">
        <v>1012</v>
      </c>
      <c r="H9" s="115" t="s">
        <v>698</v>
      </c>
      <c r="I9" s="14">
        <v>9.5</v>
      </c>
      <c r="J9" s="14">
        <v>7.6</v>
      </c>
      <c r="K9" s="14">
        <f t="shared" si="2"/>
        <v>17.100000000000001</v>
      </c>
      <c r="M9" s="226">
        <v>1018</v>
      </c>
      <c r="N9" s="115" t="s">
        <v>783</v>
      </c>
      <c r="O9" s="14">
        <v>9</v>
      </c>
      <c r="P9" s="14">
        <v>7.5</v>
      </c>
      <c r="Q9" s="14">
        <f t="shared" si="3"/>
        <v>16.5</v>
      </c>
      <c r="U9" s="17" t="s">
        <v>110</v>
      </c>
      <c r="V9" s="109" t="s">
        <v>108</v>
      </c>
      <c r="W9" s="15">
        <f t="shared" si="0"/>
        <v>9.4</v>
      </c>
      <c r="X9" s="48">
        <f t="shared" ref="X9" si="6">SUMPRODUCT((W$7:W$27&gt;W9)/COUNTIF(W$7:W$27,W$7:W$27&amp;""))+1</f>
        <v>10</v>
      </c>
      <c r="Y9" s="15">
        <f>D10</f>
        <v>7.9</v>
      </c>
      <c r="Z9" s="48">
        <f t="shared" si="5"/>
        <v>7</v>
      </c>
      <c r="AA9" s="77">
        <f>SUM(Table351550571318293133[[#This Row],[Floor4]],Table351550571318293133[[#This Row],[Vault6]])</f>
        <v>17.3</v>
      </c>
      <c r="AB9" s="48">
        <f t="shared" si="5"/>
        <v>10</v>
      </c>
    </row>
    <row r="10" spans="1:61" x14ac:dyDescent="0.25">
      <c r="A10" s="226">
        <v>1007</v>
      </c>
      <c r="B10" s="109" t="s">
        <v>108</v>
      </c>
      <c r="C10" s="14">
        <v>9.4</v>
      </c>
      <c r="D10" s="14">
        <v>7.9</v>
      </c>
      <c r="E10" s="14">
        <f t="shared" si="1"/>
        <v>17.3</v>
      </c>
      <c r="G10" s="226">
        <v>1013</v>
      </c>
      <c r="H10" s="109" t="s">
        <v>699</v>
      </c>
      <c r="I10" s="14">
        <v>9.9</v>
      </c>
      <c r="J10" s="14">
        <v>8.1</v>
      </c>
      <c r="K10" s="14">
        <f t="shared" si="2"/>
        <v>18</v>
      </c>
      <c r="M10" s="226">
        <v>1019</v>
      </c>
      <c r="N10" s="109" t="s">
        <v>784</v>
      </c>
      <c r="O10" s="14">
        <v>0</v>
      </c>
      <c r="P10" s="14">
        <v>0</v>
      </c>
      <c r="Q10" s="14">
        <f t="shared" si="3"/>
        <v>0</v>
      </c>
      <c r="U10" s="17" t="s">
        <v>110</v>
      </c>
      <c r="V10" s="109" t="s">
        <v>109</v>
      </c>
      <c r="W10" s="15">
        <f t="shared" si="0"/>
        <v>10</v>
      </c>
      <c r="X10" s="48">
        <f t="shared" ref="X10" si="7">SUMPRODUCT((W$7:W$27&gt;W10)/COUNTIF(W$7:W$27,W$7:W$27&amp;""))+1</f>
        <v>4</v>
      </c>
      <c r="Y10" s="15">
        <f>D11</f>
        <v>8</v>
      </c>
      <c r="Z10" s="48">
        <f t="shared" si="5"/>
        <v>6</v>
      </c>
      <c r="AA10" s="77">
        <f>SUM(Table351550571318293133[[#This Row],[Floor4]],Table351550571318293133[[#This Row],[Vault6]])</f>
        <v>18</v>
      </c>
      <c r="AB10" s="48">
        <f t="shared" si="5"/>
        <v>6</v>
      </c>
    </row>
    <row r="11" spans="1:61" x14ac:dyDescent="0.25">
      <c r="A11" s="226">
        <v>1008</v>
      </c>
      <c r="B11" s="109" t="s">
        <v>109</v>
      </c>
      <c r="C11" s="14">
        <v>10</v>
      </c>
      <c r="D11" s="14">
        <v>8</v>
      </c>
      <c r="E11" s="14">
        <f t="shared" si="1"/>
        <v>18</v>
      </c>
      <c r="G11" s="226">
        <v>1014</v>
      </c>
      <c r="H11" s="109" t="s">
        <v>700</v>
      </c>
      <c r="I11" s="14">
        <v>10</v>
      </c>
      <c r="J11" s="14">
        <v>8.9</v>
      </c>
      <c r="K11" s="14">
        <f t="shared" si="2"/>
        <v>18.899999999999999</v>
      </c>
      <c r="M11" s="226">
        <v>1020</v>
      </c>
      <c r="N11" s="109" t="s">
        <v>785</v>
      </c>
      <c r="O11" s="14">
        <v>8.5</v>
      </c>
      <c r="P11" s="14">
        <v>7.4</v>
      </c>
      <c r="Q11" s="14">
        <f t="shared" si="3"/>
        <v>15.9</v>
      </c>
      <c r="U11" s="17" t="s">
        <v>257</v>
      </c>
      <c r="V11" s="109" t="s">
        <v>258</v>
      </c>
      <c r="W11" s="15">
        <f>I19</f>
        <v>10.3</v>
      </c>
      <c r="X11" s="48">
        <f t="shared" ref="X11" si="8">SUMPRODUCT((W$7:W$27&gt;W11)/COUNTIF(W$7:W$27,W$7:W$27&amp;""))+1</f>
        <v>2</v>
      </c>
      <c r="Y11" s="15">
        <f>J19</f>
        <v>8.6999999999999993</v>
      </c>
      <c r="Z11" s="48">
        <f t="shared" si="5"/>
        <v>3</v>
      </c>
      <c r="AA11" s="77">
        <f>SUM(Table351550571318293133[[#This Row],[Floor4]],Table351550571318293133[[#This Row],[Vault6]])</f>
        <v>19</v>
      </c>
      <c r="AB11" s="48">
        <f t="shared" si="5"/>
        <v>2</v>
      </c>
    </row>
    <row r="12" spans="1:61" x14ac:dyDescent="0.25">
      <c r="A12" s="226">
        <v>1009</v>
      </c>
      <c r="B12" s="114"/>
      <c r="C12" s="14">
        <v>0</v>
      </c>
      <c r="D12" s="14">
        <v>0</v>
      </c>
      <c r="E12" s="14">
        <f t="shared" si="1"/>
        <v>0</v>
      </c>
      <c r="G12" s="226">
        <v>1015</v>
      </c>
      <c r="H12" s="109" t="s">
        <v>701</v>
      </c>
      <c r="I12" s="14">
        <v>10</v>
      </c>
      <c r="J12" s="14">
        <v>7.7</v>
      </c>
      <c r="K12" s="14">
        <f t="shared" si="2"/>
        <v>17.7</v>
      </c>
      <c r="M12" s="226">
        <v>1021</v>
      </c>
      <c r="N12" s="109" t="s">
        <v>786</v>
      </c>
      <c r="O12" s="14">
        <v>9.6</v>
      </c>
      <c r="P12" s="14">
        <v>9</v>
      </c>
      <c r="Q12" s="14">
        <f t="shared" si="3"/>
        <v>18.600000000000001</v>
      </c>
      <c r="U12" s="17" t="s">
        <v>85</v>
      </c>
      <c r="V12" s="115" t="s">
        <v>697</v>
      </c>
      <c r="W12" s="15">
        <f>I8</f>
        <v>10.199999999999999</v>
      </c>
      <c r="X12" s="48">
        <f t="shared" ref="X12" si="9">SUMPRODUCT((W$7:W$27&gt;W12)/COUNTIF(W$7:W$27,W$7:W$27&amp;""))+1</f>
        <v>3</v>
      </c>
      <c r="Y12" s="15">
        <f>J8</f>
        <v>8.9</v>
      </c>
      <c r="Z12" s="48">
        <f t="shared" si="5"/>
        <v>2</v>
      </c>
      <c r="AA12" s="77">
        <f>SUM(Table351550571318293133[[#This Row],[Floor4]],Table351550571318293133[[#This Row],[Vault6]])</f>
        <v>19.100000000000001</v>
      </c>
      <c r="AB12" s="48">
        <f t="shared" si="5"/>
        <v>1</v>
      </c>
    </row>
    <row r="13" spans="1:61" ht="16.5" thickBot="1" x14ac:dyDescent="0.3">
      <c r="A13" s="226">
        <v>1010</v>
      </c>
      <c r="B13" s="114"/>
      <c r="C13" s="14">
        <v>0</v>
      </c>
      <c r="D13" s="14">
        <v>0</v>
      </c>
      <c r="E13" s="18">
        <f t="shared" si="1"/>
        <v>0</v>
      </c>
      <c r="F13" s="9"/>
      <c r="G13" s="226">
        <v>1016</v>
      </c>
      <c r="H13" s="114"/>
      <c r="I13" s="14">
        <v>0</v>
      </c>
      <c r="J13" s="14">
        <v>0</v>
      </c>
      <c r="K13" s="18">
        <f t="shared" si="2"/>
        <v>0</v>
      </c>
      <c r="L13" s="9"/>
      <c r="M13" s="226">
        <v>1022</v>
      </c>
      <c r="N13" s="114"/>
      <c r="O13" s="14">
        <v>0</v>
      </c>
      <c r="P13" s="14">
        <v>0</v>
      </c>
      <c r="Q13" s="18">
        <f t="shared" si="3"/>
        <v>0</v>
      </c>
      <c r="R13" s="9"/>
      <c r="U13" s="17" t="s">
        <v>85</v>
      </c>
      <c r="V13" s="115" t="s">
        <v>698</v>
      </c>
      <c r="W13" s="15">
        <f t="shared" ref="W13:W16" si="10">I9</f>
        <v>9.5</v>
      </c>
      <c r="X13" s="48">
        <f t="shared" ref="X13" si="11">SUMPRODUCT((W$7:W$27&gt;W13)/COUNTIF(W$7:W$27,W$7:W$27&amp;""))+1</f>
        <v>9</v>
      </c>
      <c r="Y13" s="15">
        <f>J9</f>
        <v>7.6</v>
      </c>
      <c r="Z13" s="48">
        <f t="shared" si="5"/>
        <v>10</v>
      </c>
      <c r="AA13" s="77">
        <f>SUM(Table351550571318293133[[#This Row],[Floor4]],Table351550571318293133[[#This Row],[Vault6]])</f>
        <v>17.100000000000001</v>
      </c>
      <c r="AB13" s="48">
        <f t="shared" si="5"/>
        <v>11</v>
      </c>
    </row>
    <row r="14" spans="1:61" ht="16.5" thickBot="1" x14ac:dyDescent="0.3">
      <c r="B14" s="33" t="s">
        <v>10</v>
      </c>
      <c r="C14" s="20">
        <f>SUM(C8:C13)-SMALL(C8:C13,1)-SMALL(C8:C13,2)</f>
        <v>39.5</v>
      </c>
      <c r="D14" s="20">
        <f>SUM(D8:D13)-SMALL(D8:D13,1)-SMALL(D8:D13,2)</f>
        <v>32.5</v>
      </c>
      <c r="E14" s="21">
        <f>SUM(C14:D14)</f>
        <v>72</v>
      </c>
      <c r="F14" s="9"/>
      <c r="H14" s="33" t="s">
        <v>10</v>
      </c>
      <c r="I14" s="20">
        <f>SUM(I8:I13)-SMALL(I8:I13,1)-SMALL(I8:I13,2)</f>
        <v>40.1</v>
      </c>
      <c r="J14" s="20">
        <f>SUM(J8:J13)-SMALL(J8:J13,1)-SMALL(J8:J13,2)</f>
        <v>33.6</v>
      </c>
      <c r="K14" s="21">
        <f>SUM(I14:J14)</f>
        <v>73.7</v>
      </c>
      <c r="L14" s="9"/>
      <c r="N14" s="33" t="s">
        <v>10</v>
      </c>
      <c r="O14" s="20">
        <f>SUM(O8:O13)-SMALL(O8:O13,1)-SMALL(O8:O13,2)</f>
        <v>35.9</v>
      </c>
      <c r="P14" s="20">
        <f>SUM(P8:P13)-SMALL(P8:P13,1)-SMALL(P8:P13,2)</f>
        <v>31</v>
      </c>
      <c r="Q14" s="21">
        <f>SUM(O14:P14)</f>
        <v>66.900000000000006</v>
      </c>
      <c r="R14" s="9"/>
      <c r="U14" s="17" t="s">
        <v>85</v>
      </c>
      <c r="V14" s="109" t="s">
        <v>699</v>
      </c>
      <c r="W14" s="15">
        <f t="shared" si="10"/>
        <v>9.9</v>
      </c>
      <c r="X14" s="48">
        <f t="shared" ref="X14" si="12">SUMPRODUCT((W$7:W$27&gt;W14)/COUNTIF(W$7:W$27,W$7:W$27&amp;""))+1</f>
        <v>5</v>
      </c>
      <c r="Y14" s="15">
        <f>J10</f>
        <v>8.1</v>
      </c>
      <c r="Z14" s="48">
        <f t="shared" si="5"/>
        <v>5</v>
      </c>
      <c r="AA14" s="77">
        <f>SUM(Table351550571318293133[[#This Row],[Floor4]],Table351550571318293133[[#This Row],[Vault6]])</f>
        <v>18</v>
      </c>
      <c r="AB14" s="48">
        <f t="shared" si="5"/>
        <v>6</v>
      </c>
    </row>
    <row r="15" spans="1:61" x14ac:dyDescent="0.25">
      <c r="B15" s="32" t="s">
        <v>107</v>
      </c>
      <c r="D15" s="33"/>
      <c r="E15" s="34"/>
      <c r="H15" s="32" t="s">
        <v>107</v>
      </c>
      <c r="J15" s="33"/>
      <c r="K15" s="34"/>
      <c r="N15" s="32" t="s">
        <v>107</v>
      </c>
      <c r="P15" s="33"/>
      <c r="Q15" s="34"/>
      <c r="U15" s="17" t="s">
        <v>85</v>
      </c>
      <c r="V15" s="109" t="s">
        <v>700</v>
      </c>
      <c r="W15" s="15">
        <f t="shared" si="10"/>
        <v>10</v>
      </c>
      <c r="X15" s="48">
        <f t="shared" ref="X15" si="13">SUMPRODUCT((W$7:W$27&gt;W15)/COUNTIF(W$7:W$27,W$7:W$27&amp;""))+1</f>
        <v>4</v>
      </c>
      <c r="Y15" s="15">
        <f>J11</f>
        <v>8.9</v>
      </c>
      <c r="Z15" s="48">
        <f t="shared" si="5"/>
        <v>2</v>
      </c>
      <c r="AA15" s="77">
        <f>SUM(Table351550571318293133[[#This Row],[Floor4]],Table351550571318293133[[#This Row],[Vault6]])</f>
        <v>18.899999999999999</v>
      </c>
      <c r="AB15" s="48">
        <f t="shared" si="5"/>
        <v>3</v>
      </c>
    </row>
    <row r="16" spans="1:61" x14ac:dyDescent="0.25">
      <c r="U16" s="17" t="s">
        <v>85</v>
      </c>
      <c r="V16" s="109" t="s">
        <v>701</v>
      </c>
      <c r="W16" s="15">
        <f t="shared" si="10"/>
        <v>10</v>
      </c>
      <c r="X16" s="48">
        <f t="shared" ref="X16" si="14">SUMPRODUCT((W$7:W$27&gt;W16)/COUNTIF(W$7:W$27,W$7:W$27&amp;""))+1</f>
        <v>4</v>
      </c>
      <c r="Y16" s="15">
        <f>J12</f>
        <v>7.7</v>
      </c>
      <c r="Z16" s="48">
        <f t="shared" si="5"/>
        <v>9</v>
      </c>
      <c r="AA16" s="77">
        <f>SUM(Table351550571318293133[[#This Row],[Floor4]],Table351550571318293133[[#This Row],[Vault6]])</f>
        <v>17.7</v>
      </c>
      <c r="AB16" s="48">
        <f t="shared" si="5"/>
        <v>7</v>
      </c>
    </row>
    <row r="17" spans="1:28" x14ac:dyDescent="0.25">
      <c r="A17" s="172" t="s">
        <v>993</v>
      </c>
      <c r="B17" s="173"/>
      <c r="C17" s="173"/>
      <c r="D17" s="173"/>
      <c r="E17" s="174"/>
      <c r="F17" s="127"/>
      <c r="G17" s="172" t="s">
        <v>1081</v>
      </c>
      <c r="H17" s="88"/>
      <c r="I17" s="88"/>
      <c r="J17" s="88"/>
      <c r="K17" s="89"/>
      <c r="L17" s="127"/>
      <c r="M17" s="101"/>
      <c r="N17" s="47" t="s">
        <v>13</v>
      </c>
      <c r="O17" s="51" t="s">
        <v>5</v>
      </c>
      <c r="P17" s="52" t="s">
        <v>11</v>
      </c>
      <c r="Q17" s="101"/>
      <c r="U17" s="17" t="s">
        <v>781</v>
      </c>
      <c r="V17" s="115" t="s">
        <v>782</v>
      </c>
      <c r="W17" s="15">
        <f>O8</f>
        <v>8.8000000000000007</v>
      </c>
      <c r="X17" s="48">
        <f t="shared" ref="X17" si="15">SUMPRODUCT((W$7:W$27&gt;W17)/COUNTIF(W$7:W$27,W$7:W$27&amp;""))+1</f>
        <v>13</v>
      </c>
      <c r="Y17" s="15">
        <f>P8</f>
        <v>7.1</v>
      </c>
      <c r="Z17" s="48">
        <f t="shared" si="5"/>
        <v>14</v>
      </c>
      <c r="AA17" s="77">
        <f>SUM(Table351550571318293133[[#This Row],[Floor4]],Table351550571318293133[[#This Row],[Vault6]])</f>
        <v>15.9</v>
      </c>
      <c r="AB17" s="48">
        <f t="shared" si="5"/>
        <v>15</v>
      </c>
    </row>
    <row r="18" spans="1:28" x14ac:dyDescent="0.25">
      <c r="A18" s="10" t="s">
        <v>1</v>
      </c>
      <c r="B18" s="10" t="s">
        <v>2</v>
      </c>
      <c r="C18" s="10" t="s">
        <v>3</v>
      </c>
      <c r="D18" s="10" t="s">
        <v>4</v>
      </c>
      <c r="E18" s="10" t="s">
        <v>5</v>
      </c>
      <c r="F18" s="1"/>
      <c r="G18" s="10" t="s">
        <v>1</v>
      </c>
      <c r="H18" s="10" t="s">
        <v>2</v>
      </c>
      <c r="I18" s="10" t="s">
        <v>3</v>
      </c>
      <c r="J18" s="10" t="s">
        <v>4</v>
      </c>
      <c r="K18" s="10" t="s">
        <v>5</v>
      </c>
      <c r="L18" s="1"/>
      <c r="M18" s="133"/>
      <c r="N18" s="53" t="s">
        <v>335</v>
      </c>
      <c r="O18" s="55">
        <f t="shared" ref="O18" si="16">E14</f>
        <v>72</v>
      </c>
      <c r="P18" s="48">
        <f t="shared" ref="P18:P21" si="17">SUMPRODUCT((O$18:O$21&gt;O18)/COUNTIF(O$18:O$21,O$18:O$21&amp;""))+1</f>
        <v>2</v>
      </c>
      <c r="Q18" s="133"/>
      <c r="U18" s="17" t="s">
        <v>781</v>
      </c>
      <c r="V18" s="115" t="s">
        <v>783</v>
      </c>
      <c r="W18" s="15">
        <f t="shared" ref="W18:W21" si="18">O9</f>
        <v>9</v>
      </c>
      <c r="X18" s="48">
        <f t="shared" ref="X18" si="19">SUMPRODUCT((W$7:W$27&gt;W18)/COUNTIF(W$7:W$27,W$7:W$27&amp;""))+1</f>
        <v>12</v>
      </c>
      <c r="Y18" s="15">
        <f>P9</f>
        <v>7.5</v>
      </c>
      <c r="Z18" s="48">
        <f t="shared" si="5"/>
        <v>11</v>
      </c>
      <c r="AA18" s="77">
        <f>SUM(Table351550571318293133[[#This Row],[Floor4]],Table351550571318293133[[#This Row],[Vault6]])</f>
        <v>16.5</v>
      </c>
      <c r="AB18" s="48">
        <f t="shared" si="5"/>
        <v>14</v>
      </c>
    </row>
    <row r="19" spans="1:28" x14ac:dyDescent="0.25">
      <c r="A19" s="226">
        <v>1023</v>
      </c>
      <c r="B19" s="115" t="s">
        <v>375</v>
      </c>
      <c r="C19" s="14">
        <v>10.199999999999999</v>
      </c>
      <c r="D19" s="14">
        <v>8.1999999999999993</v>
      </c>
      <c r="E19" s="14">
        <f t="shared" ref="E19:E24" si="20">SUM(C19,D19)</f>
        <v>18.399999999999999</v>
      </c>
      <c r="G19" s="226">
        <v>1029</v>
      </c>
      <c r="H19" s="109" t="s">
        <v>258</v>
      </c>
      <c r="I19" s="14">
        <v>10.3</v>
      </c>
      <c r="J19" s="14">
        <v>8.6999999999999993</v>
      </c>
      <c r="K19" s="14">
        <f t="shared" ref="K19" si="21">SUM(I19,J19)</f>
        <v>19</v>
      </c>
      <c r="L19" s="1"/>
      <c r="M19" s="121"/>
      <c r="N19" s="53" t="s">
        <v>1035</v>
      </c>
      <c r="O19" s="55">
        <f>K14</f>
        <v>73.7</v>
      </c>
      <c r="P19" s="48">
        <f t="shared" si="17"/>
        <v>1</v>
      </c>
      <c r="Q19" s="82"/>
      <c r="U19" s="17" t="s">
        <v>781</v>
      </c>
      <c r="V19" s="109" t="s">
        <v>784</v>
      </c>
      <c r="W19" s="15">
        <f t="shared" si="18"/>
        <v>0</v>
      </c>
      <c r="X19" s="48">
        <f t="shared" ref="X19" si="22">SUMPRODUCT((W$7:W$27&gt;W19)/COUNTIF(W$7:W$27,W$7:W$27&amp;""))+1</f>
        <v>15</v>
      </c>
      <c r="Y19" s="15">
        <f>P10</f>
        <v>0</v>
      </c>
      <c r="Z19" s="48">
        <f t="shared" si="5"/>
        <v>15</v>
      </c>
      <c r="AA19" s="77">
        <f>SUM(Table351550571318293133[[#This Row],[Floor4]],Table351550571318293133[[#This Row],[Vault6]])</f>
        <v>0</v>
      </c>
      <c r="AB19" s="48">
        <f t="shared" si="5"/>
        <v>16</v>
      </c>
    </row>
    <row r="20" spans="1:28" x14ac:dyDescent="0.25">
      <c r="A20" s="226">
        <v>1024</v>
      </c>
      <c r="B20" s="115" t="s">
        <v>376</v>
      </c>
      <c r="C20" s="14">
        <v>9.6999999999999993</v>
      </c>
      <c r="D20" s="14">
        <v>7.8</v>
      </c>
      <c r="E20" s="14">
        <f t="shared" si="20"/>
        <v>17.5</v>
      </c>
      <c r="G20" s="121"/>
      <c r="H20" s="122"/>
      <c r="I20" s="82"/>
      <c r="J20" s="82"/>
      <c r="K20" s="82"/>
      <c r="L20" s="1"/>
      <c r="M20" s="121"/>
      <c r="N20" s="53" t="s">
        <v>87</v>
      </c>
      <c r="O20" s="55">
        <f>Q14</f>
        <v>66.900000000000006</v>
      </c>
      <c r="P20" s="48">
        <f t="shared" si="17"/>
        <v>4</v>
      </c>
      <c r="Q20" s="82"/>
      <c r="U20" s="17" t="s">
        <v>781</v>
      </c>
      <c r="V20" s="109" t="s">
        <v>785</v>
      </c>
      <c r="W20" s="15">
        <f t="shared" si="18"/>
        <v>8.5</v>
      </c>
      <c r="X20" s="48">
        <f t="shared" ref="X20" si="23">SUMPRODUCT((W$7:W$27&gt;W20)/COUNTIF(W$7:W$27,W$7:W$27&amp;""))+1</f>
        <v>14</v>
      </c>
      <c r="Y20" s="15">
        <f>P11</f>
        <v>7.4</v>
      </c>
      <c r="Z20" s="48">
        <f t="shared" si="5"/>
        <v>12</v>
      </c>
      <c r="AA20" s="77">
        <f>SUM(Table351550571318293133[[#This Row],[Floor4]],Table351550571318293133[[#This Row],[Vault6]])</f>
        <v>15.9</v>
      </c>
      <c r="AB20" s="48">
        <f t="shared" si="5"/>
        <v>15</v>
      </c>
    </row>
    <row r="21" spans="1:28" x14ac:dyDescent="0.25">
      <c r="A21" s="226">
        <v>1025</v>
      </c>
      <c r="B21" s="109" t="s">
        <v>60</v>
      </c>
      <c r="C21" s="14">
        <v>9.9</v>
      </c>
      <c r="D21" s="14">
        <v>7.5</v>
      </c>
      <c r="E21" s="14">
        <f t="shared" si="20"/>
        <v>17.399999999999999</v>
      </c>
      <c r="G21" s="121"/>
      <c r="H21" s="122"/>
      <c r="I21" s="82"/>
      <c r="J21" s="82"/>
      <c r="K21" s="82"/>
      <c r="L21" s="1"/>
      <c r="M21" s="121"/>
      <c r="N21" s="216" t="s">
        <v>1080</v>
      </c>
      <c r="O21" s="82">
        <f>E25</f>
        <v>71.799999999999983</v>
      </c>
      <c r="P21" s="48">
        <f t="shared" si="17"/>
        <v>3</v>
      </c>
      <c r="Q21" s="82"/>
      <c r="U21" s="17" t="s">
        <v>781</v>
      </c>
      <c r="V21" s="109" t="s">
        <v>786</v>
      </c>
      <c r="W21" s="15">
        <f t="shared" si="18"/>
        <v>9.6</v>
      </c>
      <c r="X21" s="48">
        <f t="shared" ref="X21" si="24">SUMPRODUCT((W$7:W$27&gt;W21)/COUNTIF(W$7:W$27,W$7:W$27&amp;""))+1</f>
        <v>8</v>
      </c>
      <c r="Y21" s="15">
        <f>P12</f>
        <v>9</v>
      </c>
      <c r="Z21" s="48">
        <f t="shared" si="5"/>
        <v>1</v>
      </c>
      <c r="AA21" s="77">
        <f>SUM(Table351550571318293133[[#This Row],[Floor4]],Table351550571318293133[[#This Row],[Vault6]])</f>
        <v>18.600000000000001</v>
      </c>
      <c r="AB21" s="48">
        <f t="shared" si="5"/>
        <v>4</v>
      </c>
    </row>
    <row r="22" spans="1:28" x14ac:dyDescent="0.25">
      <c r="A22" s="226">
        <v>1026</v>
      </c>
      <c r="B22" s="109" t="s">
        <v>994</v>
      </c>
      <c r="C22" s="14">
        <v>9.4</v>
      </c>
      <c r="D22" s="14">
        <v>7.2</v>
      </c>
      <c r="E22" s="14">
        <f t="shared" si="20"/>
        <v>16.600000000000001</v>
      </c>
      <c r="G22" s="121"/>
      <c r="H22" s="122"/>
      <c r="I22" s="82"/>
      <c r="J22" s="82"/>
      <c r="K22" s="82"/>
      <c r="L22" s="1"/>
      <c r="M22" s="121"/>
      <c r="N22" s="122"/>
      <c r="O22" s="82"/>
      <c r="P22" s="82"/>
      <c r="Q22" s="82"/>
      <c r="U22" s="17" t="s">
        <v>989</v>
      </c>
      <c r="V22" s="115" t="s">
        <v>375</v>
      </c>
      <c r="W22" s="15">
        <f>C19</f>
        <v>10.199999999999999</v>
      </c>
      <c r="X22" s="48">
        <f t="shared" ref="X22" si="25">SUMPRODUCT((W$7:W$27&gt;W22)/COUNTIF(W$7:W$27,W$7:W$27&amp;""))+1</f>
        <v>3</v>
      </c>
      <c r="Y22" s="15">
        <f t="shared" ref="Y22:Y27" si="26">D19</f>
        <v>8.1999999999999993</v>
      </c>
      <c r="Z22" s="48">
        <f t="shared" si="5"/>
        <v>4</v>
      </c>
      <c r="AA22" s="77">
        <f>SUM(Table351550571318293133[[#This Row],[Floor4]],Table351550571318293133[[#This Row],[Vault6]])</f>
        <v>18.399999999999999</v>
      </c>
      <c r="AB22" s="48">
        <f t="shared" si="5"/>
        <v>5</v>
      </c>
    </row>
    <row r="23" spans="1:28" x14ac:dyDescent="0.25">
      <c r="A23" s="226">
        <v>1027</v>
      </c>
      <c r="B23" s="109" t="s">
        <v>379</v>
      </c>
      <c r="C23" s="14">
        <v>9.3000000000000007</v>
      </c>
      <c r="D23" s="14">
        <v>7.6</v>
      </c>
      <c r="E23" s="14">
        <f t="shared" si="20"/>
        <v>16.899999999999999</v>
      </c>
      <c r="G23" s="121"/>
      <c r="H23" s="122"/>
      <c r="I23" s="82"/>
      <c r="J23" s="82"/>
      <c r="K23" s="82"/>
      <c r="L23" s="1"/>
      <c r="M23" s="121"/>
      <c r="N23" s="228"/>
      <c r="O23" s="82"/>
      <c r="P23" s="82"/>
      <c r="Q23" s="82"/>
      <c r="U23" s="17" t="s">
        <v>989</v>
      </c>
      <c r="V23" s="115" t="s">
        <v>376</v>
      </c>
      <c r="W23" s="15">
        <f t="shared" ref="W23:W27" si="27">C20</f>
        <v>9.6999999999999993</v>
      </c>
      <c r="X23" s="48">
        <f t="shared" ref="X23" si="28">SUMPRODUCT((W$7:W$27&gt;W23)/COUNTIF(W$7:W$27,W$7:W$27&amp;""))+1</f>
        <v>7</v>
      </c>
      <c r="Y23" s="15">
        <f t="shared" si="26"/>
        <v>7.8</v>
      </c>
      <c r="Z23" s="48">
        <f t="shared" si="5"/>
        <v>8</v>
      </c>
      <c r="AA23" s="77">
        <f>SUM(Table351550571318293133[[#This Row],[Floor4]],Table351550571318293133[[#This Row],[Vault6]])</f>
        <v>17.5</v>
      </c>
      <c r="AB23" s="48">
        <f t="shared" si="5"/>
        <v>8</v>
      </c>
    </row>
    <row r="24" spans="1:28" ht="16.5" thickBot="1" x14ac:dyDescent="0.3">
      <c r="A24" s="226">
        <v>1028</v>
      </c>
      <c r="B24" s="116" t="s">
        <v>378</v>
      </c>
      <c r="C24" s="14">
        <v>10.4</v>
      </c>
      <c r="D24" s="14">
        <v>8</v>
      </c>
      <c r="E24" s="18">
        <f t="shared" si="20"/>
        <v>18.399999999999999</v>
      </c>
      <c r="F24" s="9"/>
      <c r="G24" s="121"/>
      <c r="H24" s="122"/>
      <c r="I24" s="82"/>
      <c r="J24" s="82"/>
      <c r="K24" s="82"/>
      <c r="L24" s="1"/>
      <c r="M24" s="121"/>
      <c r="N24" s="122"/>
      <c r="O24" s="82"/>
      <c r="P24" s="82"/>
      <c r="Q24" s="82"/>
      <c r="U24" s="17" t="s">
        <v>989</v>
      </c>
      <c r="V24" s="109" t="s">
        <v>60</v>
      </c>
      <c r="W24" s="15">
        <f t="shared" si="27"/>
        <v>9.9</v>
      </c>
      <c r="X24" s="48">
        <f t="shared" ref="X24" si="29">SUMPRODUCT((W$7:W$27&gt;W24)/COUNTIF(W$7:W$27,W$7:W$27&amp;""))+1</f>
        <v>5</v>
      </c>
      <c r="Y24" s="15">
        <f t="shared" si="26"/>
        <v>7.5</v>
      </c>
      <c r="Z24" s="48">
        <f t="shared" si="5"/>
        <v>11</v>
      </c>
      <c r="AA24" s="77">
        <f>SUM(Table351550571318293133[[#This Row],[Floor4]],Table351550571318293133[[#This Row],[Vault6]])</f>
        <v>17.399999999999999</v>
      </c>
      <c r="AB24" s="48">
        <f t="shared" si="5"/>
        <v>9</v>
      </c>
    </row>
    <row r="25" spans="1:28" ht="16.5" thickBot="1" x14ac:dyDescent="0.3">
      <c r="B25" s="33" t="s">
        <v>10</v>
      </c>
      <c r="C25" s="20">
        <f>SUM(C19:C24)-SMALL(C19:C24,1)-SMALL(C19:C24,2)</f>
        <v>40.199999999999996</v>
      </c>
      <c r="D25" s="20">
        <f>SUM(D19:D24)-SMALL(D19:D24,1)-SMALL(D19:D24,2)</f>
        <v>31.599999999999994</v>
      </c>
      <c r="E25" s="21">
        <f>SUM(C25:D25)</f>
        <v>71.799999999999983</v>
      </c>
      <c r="F25" s="9"/>
      <c r="G25" s="121"/>
      <c r="H25" s="122"/>
      <c r="I25" s="82"/>
      <c r="J25" s="82"/>
      <c r="K25" s="82"/>
      <c r="L25" s="1"/>
      <c r="M25" s="121"/>
      <c r="N25" s="122"/>
      <c r="O25" s="82"/>
      <c r="P25" s="82"/>
      <c r="Q25" s="82"/>
      <c r="U25" s="17" t="s">
        <v>989</v>
      </c>
      <c r="V25" s="109" t="s">
        <v>994</v>
      </c>
      <c r="W25" s="15">
        <f t="shared" si="27"/>
        <v>9.4</v>
      </c>
      <c r="X25" s="48">
        <f t="shared" ref="X25" si="30">SUMPRODUCT((W$7:W$27&gt;W25)/COUNTIF(W$7:W$27,W$7:W$27&amp;""))+1</f>
        <v>10</v>
      </c>
      <c r="Y25" s="15">
        <f t="shared" si="26"/>
        <v>7.2</v>
      </c>
      <c r="Z25" s="48">
        <f t="shared" si="5"/>
        <v>13</v>
      </c>
      <c r="AA25" s="77">
        <f>SUM(Table351550571318293133[[#This Row],[Floor4]],Table351550571318293133[[#This Row],[Vault6]])</f>
        <v>16.600000000000001</v>
      </c>
      <c r="AB25" s="48">
        <f t="shared" si="5"/>
        <v>13</v>
      </c>
    </row>
    <row r="26" spans="1:28" x14ac:dyDescent="0.25">
      <c r="B26" s="32" t="s">
        <v>107</v>
      </c>
      <c r="D26" s="33"/>
      <c r="E26" s="34"/>
      <c r="G26" s="121"/>
      <c r="H26" s="122"/>
      <c r="I26" s="82"/>
      <c r="J26" s="82"/>
      <c r="K26" s="75"/>
      <c r="L26" s="127"/>
      <c r="M26" s="121"/>
      <c r="N26" s="122"/>
      <c r="O26" s="82"/>
      <c r="P26" s="82"/>
      <c r="Q26" s="75"/>
      <c r="U26" s="17" t="s">
        <v>989</v>
      </c>
      <c r="V26" s="109" t="s">
        <v>379</v>
      </c>
      <c r="W26" s="15">
        <f t="shared" si="27"/>
        <v>9.3000000000000007</v>
      </c>
      <c r="X26" s="48">
        <f t="shared" ref="X26" si="31">SUMPRODUCT((W$7:W$27&gt;W26)/COUNTIF(W$7:W$27,W$7:W$27&amp;""))+1</f>
        <v>11</v>
      </c>
      <c r="Y26" s="15">
        <f t="shared" si="26"/>
        <v>7.6</v>
      </c>
      <c r="Z26" s="48">
        <f t="shared" si="5"/>
        <v>10</v>
      </c>
      <c r="AA26" s="77">
        <f>SUM(Table351550571318293133[[#This Row],[Floor4]],Table351550571318293133[[#This Row],[Vault6]])</f>
        <v>16.899999999999999</v>
      </c>
      <c r="AB26" s="48">
        <f t="shared" si="5"/>
        <v>12</v>
      </c>
    </row>
    <row r="27" spans="1:28" x14ac:dyDescent="0.25">
      <c r="A27" s="1"/>
      <c r="B27" s="136"/>
      <c r="C27" s="1"/>
      <c r="D27" s="123"/>
      <c r="E27" s="137"/>
      <c r="F27" s="1"/>
      <c r="G27" s="1"/>
      <c r="H27" s="136"/>
      <c r="I27" s="1"/>
      <c r="J27" s="123"/>
      <c r="K27" s="137"/>
      <c r="N27" s="32"/>
      <c r="P27" s="33"/>
      <c r="Q27" s="34"/>
      <c r="U27" s="17" t="s">
        <v>989</v>
      </c>
      <c r="V27" s="116" t="s">
        <v>378</v>
      </c>
      <c r="W27" s="15">
        <f t="shared" si="27"/>
        <v>10.4</v>
      </c>
      <c r="X27" s="48">
        <f t="shared" ref="X27" si="32">SUMPRODUCT((W$7:W$27&gt;W27)/COUNTIF(W$7:W$27,W$7:W$27&amp;""))+1</f>
        <v>1</v>
      </c>
      <c r="Y27" s="15">
        <f t="shared" si="26"/>
        <v>8</v>
      </c>
      <c r="Z27" s="48">
        <f t="shared" si="5"/>
        <v>6</v>
      </c>
      <c r="AA27" s="77">
        <f>SUM(Table351550571318293133[[#This Row],[Floor4]],Table351550571318293133[[#This Row],[Vault6]])</f>
        <v>18.399999999999999</v>
      </c>
      <c r="AB27" s="48">
        <f t="shared" si="5"/>
        <v>5</v>
      </c>
    </row>
    <row r="28" spans="1:28" x14ac:dyDescent="0.25">
      <c r="H28" s="32"/>
      <c r="J28" s="33"/>
      <c r="K28" s="34"/>
      <c r="N28" s="32"/>
      <c r="P28" s="33"/>
      <c r="Q28" s="34"/>
    </row>
    <row r="29" spans="1:28" x14ac:dyDescent="0.25">
      <c r="F29" s="96"/>
      <c r="G29" s="96"/>
      <c r="H29" s="96"/>
      <c r="I29" s="96"/>
      <c r="J29" s="96"/>
      <c r="K29" s="96"/>
      <c r="L29" s="96"/>
    </row>
    <row r="30" spans="1:28" x14ac:dyDescent="0.25">
      <c r="F30" s="96"/>
      <c r="G30" s="101"/>
      <c r="H30" s="101"/>
      <c r="I30" s="101"/>
      <c r="J30" s="101"/>
      <c r="K30" s="101"/>
      <c r="L30" s="101"/>
    </row>
    <row r="31" spans="1:28" x14ac:dyDescent="0.25">
      <c r="A31" s="91"/>
      <c r="B31" s="91"/>
      <c r="C31" s="91"/>
      <c r="D31" s="91"/>
      <c r="E31" s="91"/>
      <c r="F31" s="96"/>
      <c r="G31" s="92"/>
      <c r="H31" s="92"/>
      <c r="I31" s="92"/>
      <c r="J31" s="92"/>
      <c r="K31" s="92"/>
      <c r="L31" s="96"/>
    </row>
    <row r="32" spans="1:28" x14ac:dyDescent="0.25">
      <c r="A32" s="93"/>
      <c r="B32" s="102"/>
      <c r="C32" s="94"/>
      <c r="D32" s="94"/>
      <c r="E32" s="94"/>
      <c r="F32" s="96"/>
      <c r="G32" s="95"/>
      <c r="H32" s="102"/>
      <c r="I32" s="75"/>
      <c r="J32" s="75"/>
      <c r="K32" s="75"/>
      <c r="L32" s="96"/>
    </row>
    <row r="33" spans="1:28" x14ac:dyDescent="0.25">
      <c r="A33" s="93"/>
      <c r="B33" s="102"/>
      <c r="C33" s="94"/>
      <c r="D33" s="94"/>
      <c r="E33" s="94"/>
      <c r="F33" s="96"/>
      <c r="G33" s="95"/>
      <c r="H33" s="102"/>
      <c r="I33" s="75"/>
      <c r="J33" s="75"/>
      <c r="K33" s="75"/>
      <c r="L33" s="96"/>
    </row>
    <row r="34" spans="1:28" x14ac:dyDescent="0.25">
      <c r="A34" s="93"/>
      <c r="B34" s="102"/>
      <c r="C34" s="94"/>
      <c r="D34" s="94"/>
      <c r="E34" s="94"/>
      <c r="F34" s="96"/>
      <c r="G34" s="96"/>
      <c r="H34" s="96"/>
      <c r="I34" s="96"/>
      <c r="J34" s="96"/>
      <c r="K34" s="96"/>
      <c r="L34" s="96"/>
      <c r="X34"/>
      <c r="Z34"/>
      <c r="AA34"/>
      <c r="AB34"/>
    </row>
    <row r="35" spans="1:28" x14ac:dyDescent="0.25">
      <c r="A35" s="93"/>
      <c r="B35" s="102"/>
      <c r="C35" s="94"/>
      <c r="D35" s="94"/>
      <c r="E35" s="94"/>
      <c r="F35" s="96"/>
      <c r="G35" s="101"/>
      <c r="H35" s="101"/>
      <c r="I35" s="101"/>
      <c r="J35" s="101"/>
      <c r="K35" s="101"/>
      <c r="L35" s="101"/>
      <c r="X35"/>
      <c r="Z35"/>
      <c r="AA35"/>
      <c r="AB35"/>
    </row>
    <row r="36" spans="1:28" x14ac:dyDescent="0.25">
      <c r="A36" s="93"/>
      <c r="B36" s="102"/>
      <c r="C36" s="94"/>
      <c r="D36" s="94"/>
      <c r="E36" s="94"/>
      <c r="F36" s="96"/>
      <c r="G36" s="92"/>
      <c r="H36" s="92"/>
      <c r="I36" s="92"/>
      <c r="J36" s="92"/>
      <c r="K36" s="92"/>
      <c r="L36" s="96"/>
      <c r="X36"/>
      <c r="Z36"/>
      <c r="AA36"/>
      <c r="AB36"/>
    </row>
    <row r="37" spans="1:28" x14ac:dyDescent="0.25">
      <c r="A37" s="93"/>
      <c r="B37" s="102"/>
      <c r="C37" s="94"/>
      <c r="D37" s="94"/>
      <c r="E37" s="94"/>
      <c r="F37" s="96"/>
      <c r="G37" s="95"/>
      <c r="H37" s="102"/>
      <c r="I37" s="75"/>
      <c r="J37" s="75"/>
      <c r="K37" s="75"/>
      <c r="L37" s="96"/>
      <c r="N37" s="72"/>
      <c r="O37" s="73"/>
      <c r="P37" s="74"/>
      <c r="X37"/>
      <c r="Z37"/>
      <c r="AA37"/>
      <c r="AB37"/>
    </row>
    <row r="38" spans="1:28" x14ac:dyDescent="0.25">
      <c r="A38" s="103"/>
      <c r="B38" s="97"/>
      <c r="C38" s="94"/>
      <c r="D38" s="94"/>
      <c r="E38" s="98"/>
      <c r="F38" s="96"/>
      <c r="G38" s="95"/>
      <c r="H38" s="102"/>
      <c r="I38" s="75"/>
      <c r="J38" s="75"/>
      <c r="K38" s="75"/>
      <c r="L38" s="96"/>
      <c r="X38"/>
      <c r="Z38"/>
      <c r="AA38"/>
      <c r="AB38"/>
    </row>
    <row r="39" spans="1:28" x14ac:dyDescent="0.25">
      <c r="A39" s="96"/>
      <c r="B39" s="104"/>
      <c r="C39" s="96"/>
      <c r="D39" s="99"/>
      <c r="E39" s="100"/>
      <c r="F39" s="96"/>
      <c r="G39" s="96"/>
      <c r="H39" s="96"/>
      <c r="I39" s="96"/>
      <c r="J39" s="96"/>
      <c r="K39" s="96"/>
      <c r="L39" s="96"/>
      <c r="X39"/>
      <c r="Z39"/>
      <c r="AA39"/>
      <c r="AB39"/>
    </row>
    <row r="40" spans="1:28" x14ac:dyDescent="0.25">
      <c r="A40" s="90"/>
      <c r="B40" s="90"/>
      <c r="C40" s="90"/>
      <c r="D40" s="90"/>
      <c r="E40" s="90"/>
      <c r="F40" s="96"/>
      <c r="G40" s="101"/>
      <c r="H40" s="101"/>
      <c r="I40" s="101"/>
      <c r="J40" s="101"/>
      <c r="K40" s="101"/>
      <c r="L40" s="101"/>
      <c r="X40"/>
      <c r="Z40"/>
      <c r="AA40"/>
      <c r="AB40"/>
    </row>
    <row r="41" spans="1:28" x14ac:dyDescent="0.25">
      <c r="A41" s="91"/>
      <c r="B41" s="91"/>
      <c r="C41" s="91"/>
      <c r="D41" s="91"/>
      <c r="E41" s="91"/>
      <c r="F41" s="96"/>
      <c r="G41" s="92"/>
      <c r="H41" s="92"/>
      <c r="I41" s="92"/>
      <c r="J41" s="92"/>
      <c r="K41" s="92"/>
      <c r="L41" s="96"/>
      <c r="X41"/>
      <c r="Z41"/>
      <c r="AA41"/>
      <c r="AB41"/>
    </row>
    <row r="42" spans="1:28" x14ac:dyDescent="0.25">
      <c r="A42" s="93"/>
      <c r="B42" s="102"/>
      <c r="C42" s="94"/>
      <c r="D42" s="94"/>
      <c r="E42" s="94"/>
      <c r="F42" s="96"/>
      <c r="G42" s="95"/>
      <c r="H42" s="102"/>
      <c r="I42" s="75"/>
      <c r="J42" s="75"/>
      <c r="K42" s="75"/>
      <c r="L42" s="96"/>
      <c r="X42"/>
      <c r="Z42"/>
      <c r="AA42"/>
      <c r="AB42"/>
    </row>
    <row r="43" spans="1:28" x14ac:dyDescent="0.25">
      <c r="A43" s="93"/>
      <c r="B43" s="102"/>
      <c r="C43" s="94"/>
      <c r="D43" s="94"/>
      <c r="E43" s="94"/>
      <c r="F43" s="96"/>
      <c r="G43" s="96"/>
      <c r="H43" s="96"/>
      <c r="I43" s="96"/>
      <c r="J43" s="96"/>
      <c r="K43" s="96"/>
      <c r="L43" s="96"/>
      <c r="X43"/>
      <c r="Z43"/>
      <c r="AA43"/>
      <c r="AB43"/>
    </row>
    <row r="44" spans="1:28" x14ac:dyDescent="0.25">
      <c r="A44" s="93"/>
      <c r="B44" s="102"/>
      <c r="C44" s="94"/>
      <c r="D44" s="94"/>
      <c r="E44" s="94"/>
      <c r="F44" s="96"/>
      <c r="G44" s="96"/>
      <c r="H44" s="96"/>
      <c r="I44" s="96"/>
      <c r="J44" s="96"/>
      <c r="K44" s="96"/>
      <c r="L44" s="96"/>
      <c r="X44"/>
      <c r="Z44"/>
      <c r="AA44"/>
      <c r="AB44"/>
    </row>
    <row r="45" spans="1:28" x14ac:dyDescent="0.25">
      <c r="A45" s="93"/>
      <c r="B45" s="102"/>
      <c r="C45" s="94"/>
      <c r="D45" s="94"/>
      <c r="E45" s="94"/>
      <c r="F45" s="96"/>
      <c r="G45" s="96"/>
      <c r="H45" s="96"/>
      <c r="I45" s="96"/>
      <c r="J45" s="96"/>
      <c r="K45" s="96"/>
      <c r="L45" s="96"/>
      <c r="X45"/>
      <c r="Z45"/>
      <c r="AA45"/>
      <c r="AB45"/>
    </row>
    <row r="46" spans="1:28" x14ac:dyDescent="0.25">
      <c r="A46" s="93"/>
      <c r="B46" s="102"/>
      <c r="C46" s="94"/>
      <c r="D46" s="94"/>
      <c r="E46" s="94"/>
      <c r="F46" s="96"/>
      <c r="G46" s="96"/>
      <c r="H46" s="96"/>
      <c r="I46" s="96"/>
      <c r="J46" s="96"/>
      <c r="K46" s="96"/>
      <c r="L46" s="96"/>
      <c r="X46"/>
      <c r="Z46"/>
      <c r="AA46"/>
      <c r="AB46"/>
    </row>
    <row r="47" spans="1:28" x14ac:dyDescent="0.25">
      <c r="A47" s="93"/>
      <c r="B47" s="102"/>
      <c r="C47" s="94"/>
      <c r="D47" s="94"/>
      <c r="E47" s="94"/>
      <c r="F47" s="96"/>
      <c r="G47" s="96"/>
      <c r="H47" s="96"/>
      <c r="I47" s="96"/>
      <c r="J47" s="96"/>
      <c r="K47" s="96"/>
      <c r="L47" s="96"/>
      <c r="X47"/>
      <c r="Z47"/>
      <c r="AA47"/>
      <c r="AB47"/>
    </row>
    <row r="48" spans="1:28" x14ac:dyDescent="0.25">
      <c r="A48" s="103"/>
      <c r="B48" s="97"/>
      <c r="C48" s="94"/>
      <c r="D48" s="94"/>
      <c r="E48" s="98"/>
      <c r="F48" s="96"/>
      <c r="G48" s="96"/>
      <c r="H48" s="96"/>
      <c r="I48" s="96"/>
      <c r="J48" s="96"/>
      <c r="K48" s="96"/>
      <c r="L48" s="96"/>
      <c r="X48"/>
      <c r="Z48"/>
      <c r="AA48"/>
      <c r="AB48"/>
    </row>
    <row r="49" spans="1:28" x14ac:dyDescent="0.25">
      <c r="A49" s="96"/>
      <c r="B49" s="96"/>
      <c r="C49" s="96"/>
      <c r="D49" s="96"/>
      <c r="E49" s="96"/>
      <c r="F49" s="96"/>
      <c r="G49" s="96"/>
      <c r="H49" s="96"/>
      <c r="I49" s="96"/>
      <c r="J49" s="96"/>
      <c r="K49" s="96"/>
      <c r="L49" s="96"/>
      <c r="X49"/>
      <c r="Z49"/>
      <c r="AA49"/>
      <c r="AB49"/>
    </row>
    <row r="50" spans="1:28" x14ac:dyDescent="0.25">
      <c r="A50" s="96"/>
      <c r="B50" s="96"/>
      <c r="C50" s="96"/>
      <c r="D50" s="96"/>
      <c r="E50" s="96"/>
      <c r="F50" s="96"/>
      <c r="G50" s="96"/>
      <c r="H50" s="96"/>
      <c r="I50" s="96"/>
      <c r="J50" s="96"/>
      <c r="K50" s="96"/>
      <c r="L50" s="96"/>
      <c r="X50"/>
      <c r="Z50"/>
      <c r="AA50"/>
      <c r="AB50"/>
    </row>
    <row r="51" spans="1:28" x14ac:dyDescent="0.25">
      <c r="A51" s="96"/>
      <c r="B51" s="96"/>
      <c r="C51" s="96"/>
      <c r="D51" s="96"/>
      <c r="E51" s="96"/>
      <c r="F51" s="96"/>
      <c r="G51" s="96"/>
      <c r="H51" s="96"/>
      <c r="I51" s="96"/>
      <c r="J51" s="96"/>
      <c r="K51" s="96"/>
      <c r="L51" s="96"/>
      <c r="X51"/>
      <c r="Z51"/>
      <c r="AA51"/>
      <c r="AB51"/>
    </row>
    <row r="52" spans="1:28" x14ac:dyDescent="0.25">
      <c r="A52" s="96"/>
      <c r="B52" s="96"/>
      <c r="C52" s="96"/>
      <c r="D52" s="96"/>
      <c r="E52" s="96"/>
      <c r="F52" s="96"/>
      <c r="G52" s="96"/>
      <c r="H52" s="96"/>
      <c r="I52" s="96"/>
      <c r="J52" s="96"/>
      <c r="K52" s="96"/>
      <c r="L52" s="96"/>
      <c r="X52"/>
      <c r="Z52"/>
      <c r="AA52"/>
      <c r="AB52"/>
    </row>
    <row r="53" spans="1:28" x14ac:dyDescent="0.25">
      <c r="A53" s="96"/>
      <c r="B53" s="96"/>
      <c r="C53" s="96"/>
      <c r="D53" s="96"/>
      <c r="E53" s="96"/>
      <c r="F53" s="96"/>
      <c r="G53" s="96"/>
      <c r="H53" s="96"/>
      <c r="I53" s="96"/>
      <c r="J53" s="96"/>
      <c r="K53" s="96"/>
      <c r="L53" s="96"/>
      <c r="X53"/>
      <c r="Z53"/>
      <c r="AA53"/>
      <c r="AB53"/>
    </row>
    <row r="54" spans="1:28" x14ac:dyDescent="0.25">
      <c r="A54" s="96"/>
      <c r="B54" s="96"/>
      <c r="C54" s="96"/>
      <c r="D54" s="96"/>
      <c r="E54" s="96"/>
      <c r="F54" s="96"/>
      <c r="G54" s="96"/>
      <c r="H54" s="96"/>
      <c r="I54" s="96"/>
      <c r="J54" s="96"/>
      <c r="K54" s="96"/>
      <c r="L54" s="96"/>
      <c r="X54"/>
      <c r="Z54"/>
      <c r="AA54"/>
      <c r="AB54"/>
    </row>
    <row r="55" spans="1:28" x14ac:dyDescent="0.25">
      <c r="A55" s="96"/>
      <c r="B55" s="96"/>
      <c r="C55" s="96"/>
      <c r="D55" s="96"/>
      <c r="E55" s="96"/>
      <c r="F55" s="96"/>
      <c r="G55" s="96"/>
      <c r="H55" s="96"/>
      <c r="I55" s="96"/>
      <c r="J55" s="96"/>
      <c r="K55" s="96"/>
      <c r="L55" s="96"/>
      <c r="X55"/>
      <c r="Z55"/>
      <c r="AA55"/>
      <c r="AB55"/>
    </row>
  </sheetData>
  <mergeCells count="3">
    <mergeCell ref="A1:AB1"/>
    <mergeCell ref="A2:AB2"/>
    <mergeCell ref="G4:I4"/>
  </mergeCells>
  <phoneticPr fontId="20" type="noConversion"/>
  <conditionalFormatting sqref="P18:P21">
    <cfRule type="cellIs" dxfId="53" priority="19" operator="equal">
      <formula>3</formula>
    </cfRule>
    <cfRule type="cellIs" dxfId="52" priority="20" operator="equal">
      <formula>2</formula>
    </cfRule>
    <cfRule type="cellIs" dxfId="51" priority="21" operator="equal">
      <formula>1</formula>
    </cfRule>
  </conditionalFormatting>
  <conditionalFormatting sqref="AB7:AB27">
    <cfRule type="cellIs" dxfId="50" priority="10" operator="equal">
      <formula>3</formula>
    </cfRule>
    <cfRule type="cellIs" dxfId="49" priority="11" operator="equal">
      <formula>2</formula>
    </cfRule>
    <cfRule type="cellIs" dxfId="48" priority="12" operator="equal">
      <formula>1</formula>
    </cfRule>
  </conditionalFormatting>
  <conditionalFormatting sqref="X7:X27">
    <cfRule type="cellIs" dxfId="47" priority="1" operator="equal">
      <formula>3</formula>
    </cfRule>
    <cfRule type="cellIs" dxfId="46" priority="2" operator="equal">
      <formula>2</formula>
    </cfRule>
    <cfRule type="cellIs" dxfId="45" priority="3" operator="equal">
      <formula>1</formula>
    </cfRule>
  </conditionalFormatting>
  <conditionalFormatting sqref="Z7:Z27">
    <cfRule type="cellIs" dxfId="44" priority="4" operator="equal">
      <formula>3</formula>
    </cfRule>
    <cfRule type="cellIs" dxfId="43" priority="5" operator="equal">
      <formula>2</formula>
    </cfRule>
    <cfRule type="cellIs" dxfId="42" priority="6"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I54"/>
  <sheetViews>
    <sheetView topLeftCell="A2" zoomScale="90" zoomScaleNormal="90" zoomScalePageLayoutView="90" workbookViewId="0">
      <selection activeCell="U30" sqref="U30"/>
    </sheetView>
  </sheetViews>
  <sheetFormatPr defaultColWidth="8.875" defaultRowHeight="15.75" x14ac:dyDescent="0.25"/>
  <cols>
    <col min="1" max="1" width="4.875" customWidth="1"/>
    <col min="2" max="2" width="19.125" bestFit="1" customWidth="1"/>
    <col min="3" max="4" width="7.5" bestFit="1" customWidth="1"/>
    <col min="5" max="5" width="7.375" bestFit="1" customWidth="1"/>
    <col min="6" max="6" width="0.5" customWidth="1"/>
    <col min="7" max="7" width="5" bestFit="1" customWidth="1"/>
    <col min="8" max="8" width="22" customWidth="1"/>
    <col min="9" max="10" width="7.5" bestFit="1" customWidth="1"/>
    <col min="11" max="11" width="7.375" bestFit="1" customWidth="1"/>
    <col min="12" max="12" width="0.5" customWidth="1"/>
    <col min="13" max="13" width="5" bestFit="1" customWidth="1"/>
    <col min="14" max="14" width="22" customWidth="1"/>
    <col min="15" max="15" width="8.625" customWidth="1"/>
    <col min="16" max="16" width="9.625" customWidth="1"/>
    <col min="17" max="17" width="7.375" bestFit="1" customWidth="1"/>
    <col min="18" max="18" width="0.375" customWidth="1"/>
    <col min="19" max="19" width="0.5" customWidth="1"/>
    <col min="20" max="20" width="1.875" bestFit="1" customWidth="1"/>
    <col min="21" max="21" width="7.125" customWidth="1"/>
    <col min="22" max="22" width="20.875" bestFit="1" customWidth="1"/>
    <col min="23" max="23" width="6.375" customWidth="1"/>
    <col min="24" max="24" width="5" style="61" customWidth="1"/>
    <col min="25" max="25" width="9.375" customWidth="1"/>
    <col min="26" max="26" width="4.5" style="65" customWidth="1"/>
    <col min="27" max="27" width="9.375" style="47" customWidth="1"/>
    <col min="28" max="28" width="5.5" style="68" customWidth="1"/>
  </cols>
  <sheetData>
    <row r="1" spans="1:61" s="106"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row>
    <row r="2" spans="1:61" s="106"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5"/>
      <c r="BI2" s="105"/>
    </row>
    <row r="3" spans="1:61" ht="23.25" x14ac:dyDescent="0.25">
      <c r="E3" s="4"/>
      <c r="F3" s="4"/>
      <c r="G3" s="4"/>
      <c r="H3" s="4"/>
      <c r="I3" s="4"/>
      <c r="J3" s="1"/>
      <c r="K3" s="1"/>
      <c r="L3" s="1"/>
      <c r="M3" s="1"/>
      <c r="N3" s="1"/>
      <c r="O3" s="1"/>
      <c r="P3" s="1"/>
      <c r="Q3" s="1"/>
      <c r="R3" s="1"/>
      <c r="S3" s="1"/>
      <c r="T3" s="1"/>
      <c r="U3" s="1"/>
      <c r="V3" s="1"/>
      <c r="W3" s="1"/>
      <c r="X3" s="59"/>
      <c r="Y3" s="1"/>
      <c r="Z3" s="63"/>
      <c r="AA3" s="66"/>
      <c r="AB3" s="67"/>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21" x14ac:dyDescent="0.35">
      <c r="E4" s="1"/>
      <c r="F4" s="1"/>
      <c r="G4" s="289" t="s">
        <v>1125</v>
      </c>
      <c r="H4" s="290"/>
      <c r="I4" s="291"/>
      <c r="M4" s="1"/>
      <c r="N4" s="1"/>
      <c r="O4" s="1"/>
      <c r="P4" s="1"/>
      <c r="Q4" s="1"/>
      <c r="R4" s="1"/>
      <c r="S4" s="1"/>
      <c r="T4" s="1"/>
      <c r="U4" s="1"/>
      <c r="V4" s="1"/>
      <c r="W4" s="1"/>
      <c r="X4" s="59"/>
      <c r="Y4" s="1"/>
      <c r="Z4" s="63"/>
      <c r="AA4" s="66"/>
      <c r="AB4" s="67"/>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5" spans="1:61" x14ac:dyDescent="0.25">
      <c r="M5" s="127"/>
      <c r="N5" s="127"/>
      <c r="O5" s="127"/>
      <c r="P5" s="127"/>
      <c r="Q5" s="127"/>
    </row>
    <row r="6" spans="1:61" s="9" customFormat="1" x14ac:dyDescent="0.25">
      <c r="A6" s="172" t="s">
        <v>237</v>
      </c>
      <c r="B6" s="160"/>
      <c r="C6" s="160"/>
      <c r="D6" s="160"/>
      <c r="E6" s="161"/>
      <c r="G6" s="172" t="s">
        <v>995</v>
      </c>
      <c r="H6" s="160"/>
      <c r="I6" s="160"/>
      <c r="J6" s="160"/>
      <c r="K6" s="161"/>
      <c r="M6" s="172" t="s">
        <v>518</v>
      </c>
      <c r="N6" s="160"/>
      <c r="O6" s="160"/>
      <c r="P6" s="160"/>
      <c r="Q6" s="161"/>
      <c r="U6" s="44" t="s">
        <v>67</v>
      </c>
      <c r="V6" s="44" t="s">
        <v>68</v>
      </c>
      <c r="W6" s="44" t="s">
        <v>69</v>
      </c>
      <c r="X6" s="60" t="s">
        <v>70</v>
      </c>
      <c r="Y6" s="44" t="s">
        <v>71</v>
      </c>
      <c r="Z6" s="64" t="s">
        <v>72</v>
      </c>
      <c r="AA6" s="44" t="s">
        <v>73</v>
      </c>
      <c r="AB6" s="60" t="s">
        <v>74</v>
      </c>
    </row>
    <row r="7" spans="1:61" x14ac:dyDescent="0.25">
      <c r="A7" s="10" t="s">
        <v>1</v>
      </c>
      <c r="B7" s="10" t="s">
        <v>2</v>
      </c>
      <c r="C7" s="10" t="s">
        <v>3</v>
      </c>
      <c r="D7" s="10" t="s">
        <v>4</v>
      </c>
      <c r="E7" s="10" t="s">
        <v>5</v>
      </c>
      <c r="G7" s="10" t="s">
        <v>1</v>
      </c>
      <c r="H7" s="10" t="s">
        <v>2</v>
      </c>
      <c r="I7" s="10" t="s">
        <v>3</v>
      </c>
      <c r="J7" s="10" t="s">
        <v>4</v>
      </c>
      <c r="K7" s="10" t="s">
        <v>5</v>
      </c>
      <c r="M7" s="10" t="s">
        <v>1</v>
      </c>
      <c r="N7" s="10" t="s">
        <v>2</v>
      </c>
      <c r="O7" s="10" t="s">
        <v>3</v>
      </c>
      <c r="P7" s="10" t="s">
        <v>4</v>
      </c>
      <c r="Q7" s="10" t="s">
        <v>5</v>
      </c>
      <c r="U7" s="17" t="s">
        <v>517</v>
      </c>
      <c r="V7" s="109" t="s">
        <v>541</v>
      </c>
      <c r="W7" s="15">
        <f t="shared" ref="W7" si="0">O8</f>
        <v>10.199999999999999</v>
      </c>
      <c r="X7" s="48">
        <f>SUMPRODUCT((W$7:W$18&gt;W7)/COUNTIF(W$7:W$18,W$7:W$18&amp;""))+1</f>
        <v>1</v>
      </c>
      <c r="Y7" s="15">
        <f>P8</f>
        <v>8.6</v>
      </c>
      <c r="Z7" s="48">
        <f>SUMPRODUCT((Y$7:Y$18&gt;Y7)/COUNTIF(Y$7:Y$18,Y$7:Y$18&amp;""))+1</f>
        <v>3</v>
      </c>
      <c r="AA7" s="77">
        <f>SUM(Table35155057131829313347[[#This Row],[Floor4]],Table35155057131829313347[[#This Row],[Vault6]])</f>
        <v>18.799999999999997</v>
      </c>
      <c r="AB7" s="48">
        <f>SUMPRODUCT((AA$7:AA$18&gt;AA7)/COUNTIF(AA$7:AA$18,AA$7:AA$18&amp;""))+1</f>
        <v>1</v>
      </c>
    </row>
    <row r="8" spans="1:61" x14ac:dyDescent="0.25">
      <c r="A8" s="226">
        <v>1030</v>
      </c>
      <c r="B8" s="109" t="s">
        <v>927</v>
      </c>
      <c r="C8" s="14">
        <v>9</v>
      </c>
      <c r="D8" s="14">
        <v>8.5</v>
      </c>
      <c r="E8" s="14">
        <f t="shared" ref="E8:E13" si="1">SUM(C8,D8)</f>
        <v>17.5</v>
      </c>
      <c r="G8" s="226">
        <v>1036</v>
      </c>
      <c r="H8" s="115" t="s">
        <v>380</v>
      </c>
      <c r="I8" s="14">
        <v>9</v>
      </c>
      <c r="J8" s="14">
        <v>8.1</v>
      </c>
      <c r="K8" s="14">
        <f t="shared" ref="K8:K13" si="2">SUM(I8,J8)</f>
        <v>17.100000000000001</v>
      </c>
      <c r="M8" s="226">
        <v>1042</v>
      </c>
      <c r="N8" s="109" t="s">
        <v>541</v>
      </c>
      <c r="O8" s="14">
        <v>10.199999999999999</v>
      </c>
      <c r="P8" s="14">
        <v>8.6</v>
      </c>
      <c r="Q8" s="14">
        <f t="shared" ref="Q8" si="3">SUM(O8,P8)</f>
        <v>18.799999999999997</v>
      </c>
      <c r="U8" s="17" t="s">
        <v>85</v>
      </c>
      <c r="V8" s="109" t="s">
        <v>88</v>
      </c>
      <c r="W8" s="15">
        <f>O12</f>
        <v>9.8000000000000007</v>
      </c>
      <c r="X8" s="48">
        <f t="shared" ref="X8" si="4">SUMPRODUCT((W$7:W$18&gt;W8)/COUNTIF(W$7:W$18,W$7:W$18&amp;""))+1</f>
        <v>2</v>
      </c>
      <c r="Y8" s="15">
        <f>P12</f>
        <v>8.8000000000000007</v>
      </c>
      <c r="Z8" s="48">
        <f t="shared" ref="Z8:AB18" si="5">SUMPRODUCT((Y$7:Y$18&gt;Y8)/COUNTIF(Y$7:Y$18,Y$7:Y$18&amp;""))+1</f>
        <v>1</v>
      </c>
      <c r="AA8" s="77">
        <f>SUM(Table35155057131829313347[[#This Row],[Floor4]],Table35155057131829313347[[#This Row],[Vault6]])</f>
        <v>18.600000000000001</v>
      </c>
      <c r="AB8" s="48">
        <f t="shared" si="5"/>
        <v>2</v>
      </c>
    </row>
    <row r="9" spans="1:61" x14ac:dyDescent="0.25">
      <c r="A9" s="226">
        <v>1031</v>
      </c>
      <c r="B9" s="109" t="s">
        <v>90</v>
      </c>
      <c r="C9" s="14">
        <v>9.5</v>
      </c>
      <c r="D9" s="14">
        <v>7.6</v>
      </c>
      <c r="E9" s="14">
        <f t="shared" si="1"/>
        <v>17.100000000000001</v>
      </c>
      <c r="G9" s="226">
        <v>1037</v>
      </c>
      <c r="H9" s="115" t="s">
        <v>996</v>
      </c>
      <c r="I9" s="14">
        <v>9.6</v>
      </c>
      <c r="J9" s="14">
        <v>8.1</v>
      </c>
      <c r="K9" s="14">
        <f t="shared" si="2"/>
        <v>17.7</v>
      </c>
      <c r="M9" s="95"/>
      <c r="N9" s="217"/>
      <c r="O9" s="75"/>
      <c r="P9" s="75"/>
      <c r="Q9" s="75"/>
      <c r="U9" s="17" t="s">
        <v>238</v>
      </c>
      <c r="V9" s="109" t="s">
        <v>927</v>
      </c>
      <c r="W9" s="15">
        <f>C8</f>
        <v>9</v>
      </c>
      <c r="X9" s="48">
        <f t="shared" ref="X9" si="6">SUMPRODUCT((W$7:W$18&gt;W9)/COUNTIF(W$7:W$18,W$7:W$18&amp;""))+1</f>
        <v>9</v>
      </c>
      <c r="Y9" s="15">
        <f>D8</f>
        <v>8.5</v>
      </c>
      <c r="Z9" s="48">
        <f t="shared" si="5"/>
        <v>4</v>
      </c>
      <c r="AA9" s="77">
        <f>SUM(Table35155057131829313347[[#This Row],[Floor4]],Table35155057131829313347[[#This Row],[Vault6]])</f>
        <v>17.5</v>
      </c>
      <c r="AB9" s="48">
        <f t="shared" si="5"/>
        <v>8</v>
      </c>
    </row>
    <row r="10" spans="1:61" x14ac:dyDescent="0.25">
      <c r="A10" s="226">
        <v>1032</v>
      </c>
      <c r="B10" s="109" t="s">
        <v>1144</v>
      </c>
      <c r="C10" s="14">
        <v>9.1</v>
      </c>
      <c r="D10" s="14">
        <v>8.5</v>
      </c>
      <c r="E10" s="14">
        <f t="shared" si="1"/>
        <v>17.600000000000001</v>
      </c>
      <c r="G10" s="226">
        <v>1038</v>
      </c>
      <c r="H10" s="109" t="s">
        <v>63</v>
      </c>
      <c r="I10" s="14">
        <v>9.3000000000000007</v>
      </c>
      <c r="J10" s="14">
        <v>7.8</v>
      </c>
      <c r="K10" s="14">
        <f t="shared" si="2"/>
        <v>17.100000000000001</v>
      </c>
      <c r="M10" s="172" t="s">
        <v>691</v>
      </c>
      <c r="N10" s="166"/>
      <c r="O10" s="166"/>
      <c r="P10" s="166"/>
      <c r="Q10" s="167"/>
      <c r="U10" s="17" t="s">
        <v>238</v>
      </c>
      <c r="V10" s="109" t="s">
        <v>90</v>
      </c>
      <c r="W10" s="15">
        <f t="shared" ref="W10:W13" si="7">C9</f>
        <v>9.5</v>
      </c>
      <c r="X10" s="48">
        <f t="shared" ref="X10" si="8">SUMPRODUCT((W$7:W$18&gt;W10)/COUNTIF(W$7:W$18,W$7:W$18&amp;""))+1</f>
        <v>5</v>
      </c>
      <c r="Y10" s="15">
        <f>D9</f>
        <v>7.6</v>
      </c>
      <c r="Z10" s="48">
        <f t="shared" si="5"/>
        <v>9</v>
      </c>
      <c r="AA10" s="77">
        <f>SUM(Table35155057131829313347[[#This Row],[Floor4]],Table35155057131829313347[[#This Row],[Vault6]])</f>
        <v>17.100000000000001</v>
      </c>
      <c r="AB10" s="48">
        <f t="shared" si="5"/>
        <v>10</v>
      </c>
    </row>
    <row r="11" spans="1:61" x14ac:dyDescent="0.25">
      <c r="A11" s="226">
        <v>1033</v>
      </c>
      <c r="B11" s="109" t="s">
        <v>35</v>
      </c>
      <c r="C11" s="14">
        <v>9.1999999999999993</v>
      </c>
      <c r="D11" s="14">
        <v>8.1999999999999993</v>
      </c>
      <c r="E11" s="14">
        <f t="shared" si="1"/>
        <v>17.399999999999999</v>
      </c>
      <c r="G11" s="226">
        <v>1039</v>
      </c>
      <c r="H11" s="109" t="s">
        <v>62</v>
      </c>
      <c r="I11" s="14">
        <v>9.6999999999999993</v>
      </c>
      <c r="J11" s="14">
        <v>8.4</v>
      </c>
      <c r="K11" s="14">
        <f t="shared" si="2"/>
        <v>18.100000000000001</v>
      </c>
      <c r="M11" s="10" t="s">
        <v>1</v>
      </c>
      <c r="N11" s="10" t="s">
        <v>2</v>
      </c>
      <c r="O11" s="10" t="s">
        <v>3</v>
      </c>
      <c r="P11" s="10" t="s">
        <v>4</v>
      </c>
      <c r="Q11" s="10" t="s">
        <v>5</v>
      </c>
      <c r="U11" s="17" t="s">
        <v>238</v>
      </c>
      <c r="V11" s="109" t="s">
        <v>928</v>
      </c>
      <c r="W11" s="15">
        <f t="shared" si="7"/>
        <v>9.1</v>
      </c>
      <c r="X11" s="48">
        <f t="shared" ref="X11" si="9">SUMPRODUCT((W$7:W$18&gt;W11)/COUNTIF(W$7:W$18,W$7:W$18&amp;""))+1</f>
        <v>7.9999999999999991</v>
      </c>
      <c r="Y11" s="15">
        <f>D10</f>
        <v>8.5</v>
      </c>
      <c r="Z11" s="48">
        <f t="shared" si="5"/>
        <v>4</v>
      </c>
      <c r="AA11" s="77">
        <f>SUM(Table35155057131829313347[[#This Row],[Floor4]],Table35155057131829313347[[#This Row],[Vault6]])</f>
        <v>17.600000000000001</v>
      </c>
      <c r="AB11" s="48">
        <f t="shared" si="5"/>
        <v>7</v>
      </c>
    </row>
    <row r="12" spans="1:61" x14ac:dyDescent="0.25">
      <c r="A12" s="226">
        <v>1034</v>
      </c>
      <c r="B12" s="116" t="s">
        <v>36</v>
      </c>
      <c r="C12" s="14">
        <v>9.6999999999999993</v>
      </c>
      <c r="D12" s="14">
        <v>8.6999999999999993</v>
      </c>
      <c r="E12" s="14">
        <f t="shared" si="1"/>
        <v>18.399999999999999</v>
      </c>
      <c r="G12" s="226">
        <v>1040</v>
      </c>
      <c r="H12" s="109" t="s">
        <v>61</v>
      </c>
      <c r="I12" s="14">
        <v>9.6999999999999993</v>
      </c>
      <c r="J12" s="14">
        <v>8.1999999999999993</v>
      </c>
      <c r="K12" s="14">
        <f t="shared" si="2"/>
        <v>17.899999999999999</v>
      </c>
      <c r="M12" s="226">
        <v>1043</v>
      </c>
      <c r="N12" s="109" t="s">
        <v>88</v>
      </c>
      <c r="O12" s="14">
        <v>9.8000000000000007</v>
      </c>
      <c r="P12" s="14">
        <v>8.8000000000000007</v>
      </c>
      <c r="Q12" s="14">
        <f t="shared" ref="Q12" si="10">SUM(O12,P12)</f>
        <v>18.600000000000001</v>
      </c>
      <c r="U12" s="17" t="s">
        <v>238</v>
      </c>
      <c r="V12" s="109" t="s">
        <v>35</v>
      </c>
      <c r="W12" s="15">
        <f t="shared" si="7"/>
        <v>9.1999999999999993</v>
      </c>
      <c r="X12" s="48">
        <f t="shared" ref="X12" si="11">SUMPRODUCT((W$7:W$18&gt;W12)/COUNTIF(W$7:W$18,W$7:W$18&amp;""))+1</f>
        <v>7</v>
      </c>
      <c r="Y12" s="15">
        <f>D11</f>
        <v>8.1999999999999993</v>
      </c>
      <c r="Z12" s="48">
        <f t="shared" si="5"/>
        <v>6</v>
      </c>
      <c r="AA12" s="77">
        <f>SUM(Table35155057131829313347[[#This Row],[Floor4]],Table35155057131829313347[[#This Row],[Vault6]])</f>
        <v>17.399999999999999</v>
      </c>
      <c r="AB12" s="48">
        <f t="shared" si="5"/>
        <v>9</v>
      </c>
    </row>
    <row r="13" spans="1:61" ht="16.5" thickBot="1" x14ac:dyDescent="0.3">
      <c r="A13" s="226">
        <v>1035</v>
      </c>
      <c r="B13" s="114"/>
      <c r="C13" s="14">
        <v>0</v>
      </c>
      <c r="D13" s="14">
        <v>0</v>
      </c>
      <c r="E13" s="18">
        <f t="shared" si="1"/>
        <v>0</v>
      </c>
      <c r="F13" s="9"/>
      <c r="G13" s="226">
        <v>1041</v>
      </c>
      <c r="H13" s="114"/>
      <c r="I13" s="14">
        <v>0</v>
      </c>
      <c r="J13" s="14">
        <v>0</v>
      </c>
      <c r="K13" s="18">
        <f t="shared" si="2"/>
        <v>0</v>
      </c>
      <c r="L13" s="9"/>
      <c r="M13" s="95"/>
      <c r="N13" s="129"/>
      <c r="O13" s="75"/>
      <c r="P13" s="75"/>
      <c r="Q13" s="75"/>
      <c r="U13" s="17" t="s">
        <v>238</v>
      </c>
      <c r="V13" s="116" t="s">
        <v>36</v>
      </c>
      <c r="W13" s="15">
        <f t="shared" si="7"/>
        <v>9.6999999999999993</v>
      </c>
      <c r="X13" s="48">
        <f t="shared" ref="X13" si="12">SUMPRODUCT((W$7:W$18&gt;W13)/COUNTIF(W$7:W$18,W$7:W$18&amp;""))+1</f>
        <v>3</v>
      </c>
      <c r="Y13" s="15">
        <f>D12</f>
        <v>8.6999999999999993</v>
      </c>
      <c r="Z13" s="48">
        <f t="shared" si="5"/>
        <v>2</v>
      </c>
      <c r="AA13" s="77">
        <f>SUM(Table35155057131829313347[[#This Row],[Floor4]],Table35155057131829313347[[#This Row],[Vault6]])</f>
        <v>18.399999999999999</v>
      </c>
      <c r="AB13" s="48">
        <f t="shared" si="5"/>
        <v>3</v>
      </c>
    </row>
    <row r="14" spans="1:61" ht="16.5" thickBot="1" x14ac:dyDescent="0.3">
      <c r="B14" s="33" t="s">
        <v>10</v>
      </c>
      <c r="C14" s="20">
        <f>SUM(C8:C13)-SMALL(C8:C13,1)-SMALL(C8:C13,2)</f>
        <v>37.5</v>
      </c>
      <c r="D14" s="20">
        <f>SUM(D8:D13)-SMALL(D8:D13,1)-SMALL(D8:D13,2)</f>
        <v>33.9</v>
      </c>
      <c r="E14" s="21">
        <f>SUM(C14:D14)</f>
        <v>71.400000000000006</v>
      </c>
      <c r="F14" s="9"/>
      <c r="H14" s="33" t="s">
        <v>10</v>
      </c>
      <c r="I14" s="20">
        <f>SUM(I8:I13)-SMALL(I8:I13,1)-SMALL(I8:I13,2)</f>
        <v>38.299999999999997</v>
      </c>
      <c r="J14" s="20">
        <f>SUM(J8:J13)-SMALL(J8:J13,1)-SMALL(J8:J13,2)</f>
        <v>32.799999999999997</v>
      </c>
      <c r="K14" s="21">
        <f>SUM(I14:J14)</f>
        <v>71.099999999999994</v>
      </c>
      <c r="L14" s="9"/>
      <c r="M14" s="127"/>
      <c r="N14" s="47" t="s">
        <v>13</v>
      </c>
      <c r="O14" s="51" t="s">
        <v>5</v>
      </c>
      <c r="P14" s="52" t="s">
        <v>11</v>
      </c>
      <c r="Q14" s="124"/>
      <c r="U14" s="17" t="s">
        <v>989</v>
      </c>
      <c r="V14" s="115" t="s">
        <v>380</v>
      </c>
      <c r="W14" s="15">
        <f>I8</f>
        <v>9</v>
      </c>
      <c r="X14" s="48">
        <f t="shared" ref="X14" si="13">SUMPRODUCT((W$7:W$18&gt;W14)/COUNTIF(W$7:W$18,W$7:W$18&amp;""))+1</f>
        <v>9</v>
      </c>
      <c r="Y14" s="15">
        <f>J8</f>
        <v>8.1</v>
      </c>
      <c r="Z14" s="48">
        <f t="shared" si="5"/>
        <v>7</v>
      </c>
      <c r="AA14" s="77">
        <f>SUM(Table35155057131829313347[[#This Row],[Floor4]],Table35155057131829313347[[#This Row],[Vault6]])</f>
        <v>17.100000000000001</v>
      </c>
      <c r="AB14" s="48">
        <f t="shared" si="5"/>
        <v>10</v>
      </c>
    </row>
    <row r="15" spans="1:61" x14ac:dyDescent="0.25">
      <c r="B15" s="32" t="s">
        <v>107</v>
      </c>
      <c r="D15" s="33"/>
      <c r="E15" s="34"/>
      <c r="H15" s="32" t="s">
        <v>107</v>
      </c>
      <c r="J15" s="33"/>
      <c r="K15" s="34"/>
      <c r="M15" s="127"/>
      <c r="N15" s="53" t="s">
        <v>86</v>
      </c>
      <c r="O15" s="55">
        <v>71.400000000000006</v>
      </c>
      <c r="P15" s="48">
        <f>SUMPRODUCT((O$15:O$16&gt;O15)/COUNTIF(O$15:O$16,O$15:O$16&amp;""))+1</f>
        <v>1</v>
      </c>
      <c r="Q15" s="100"/>
      <c r="U15" s="17" t="s">
        <v>989</v>
      </c>
      <c r="V15" s="115" t="s">
        <v>996</v>
      </c>
      <c r="W15" s="15">
        <f t="shared" ref="W15:W18" si="14">I9</f>
        <v>9.6</v>
      </c>
      <c r="X15" s="48">
        <f t="shared" ref="X15" si="15">SUMPRODUCT((W$7:W$18&gt;W15)/COUNTIF(W$7:W$18,W$7:W$18&amp;""))+1</f>
        <v>4</v>
      </c>
      <c r="Y15" s="15">
        <f>J9</f>
        <v>8.1</v>
      </c>
      <c r="Z15" s="48">
        <f t="shared" si="5"/>
        <v>7</v>
      </c>
      <c r="AA15" s="77">
        <f>SUM(Table35155057131829313347[[#This Row],[Floor4]],Table35155057131829313347[[#This Row],[Vault6]])</f>
        <v>17.7</v>
      </c>
      <c r="AB15" s="48">
        <f t="shared" si="5"/>
        <v>6</v>
      </c>
    </row>
    <row r="16" spans="1:61" x14ac:dyDescent="0.25">
      <c r="N16" s="53" t="s">
        <v>1082</v>
      </c>
      <c r="O16" s="55">
        <f t="shared" ref="O16" si="16">K14</f>
        <v>71.099999999999994</v>
      </c>
      <c r="P16" s="48">
        <f>SUMPRODUCT((O$15:O$16&gt;O16)/COUNTIF(O$15:O$16,O$15:O$16&amp;""))+1</f>
        <v>2</v>
      </c>
      <c r="U16" s="17" t="s">
        <v>989</v>
      </c>
      <c r="V16" s="109" t="s">
        <v>63</v>
      </c>
      <c r="W16" s="15">
        <f t="shared" si="14"/>
        <v>9.3000000000000007</v>
      </c>
      <c r="X16" s="48">
        <f t="shared" ref="X16" si="17">SUMPRODUCT((W$7:W$18&gt;W16)/COUNTIF(W$7:W$18,W$7:W$18&amp;""))+1</f>
        <v>6</v>
      </c>
      <c r="Y16" s="15">
        <f>J10</f>
        <v>7.8</v>
      </c>
      <c r="Z16" s="48">
        <f t="shared" si="5"/>
        <v>8</v>
      </c>
      <c r="AA16" s="77">
        <f>SUM(Table35155057131829313347[[#This Row],[Floor4]],Table35155057131829313347[[#This Row],[Vault6]])</f>
        <v>17.100000000000001</v>
      </c>
      <c r="AB16" s="48">
        <f t="shared" si="5"/>
        <v>10</v>
      </c>
    </row>
    <row r="17" spans="1:28" x14ac:dyDescent="0.25">
      <c r="A17" s="175"/>
      <c r="B17" s="175"/>
      <c r="C17" s="175"/>
      <c r="D17" s="175"/>
      <c r="E17" s="175"/>
      <c r="F17" s="127"/>
      <c r="G17" s="175"/>
      <c r="H17" s="175"/>
      <c r="I17" s="175"/>
      <c r="J17" s="175"/>
      <c r="K17" s="175"/>
      <c r="L17" s="127"/>
      <c r="M17" s="163"/>
      <c r="Q17" s="163"/>
      <c r="U17" s="17" t="s">
        <v>989</v>
      </c>
      <c r="V17" s="109" t="s">
        <v>62</v>
      </c>
      <c r="W17" s="15">
        <f t="shared" si="14"/>
        <v>9.6999999999999993</v>
      </c>
      <c r="X17" s="48">
        <f t="shared" ref="X17" si="18">SUMPRODUCT((W$7:W$18&gt;W17)/COUNTIF(W$7:W$18,W$7:W$18&amp;""))+1</f>
        <v>3</v>
      </c>
      <c r="Y17" s="15">
        <f>J11</f>
        <v>8.4</v>
      </c>
      <c r="Z17" s="48">
        <f t="shared" si="5"/>
        <v>5</v>
      </c>
      <c r="AA17" s="77">
        <f>SUM(Table35155057131829313347[[#This Row],[Floor4]],Table35155057131829313347[[#This Row],[Vault6]])</f>
        <v>18.100000000000001</v>
      </c>
      <c r="AB17" s="48">
        <f t="shared" si="5"/>
        <v>4</v>
      </c>
    </row>
    <row r="18" spans="1:28" x14ac:dyDescent="0.25">
      <c r="A18" s="92"/>
      <c r="B18" s="92"/>
      <c r="C18" s="92"/>
      <c r="D18" s="92"/>
      <c r="E18" s="92"/>
      <c r="F18" s="127"/>
      <c r="G18" s="92"/>
      <c r="H18" s="92"/>
      <c r="I18" s="92"/>
      <c r="J18" s="92"/>
      <c r="K18" s="92"/>
      <c r="L18" s="1"/>
      <c r="M18" s="133"/>
      <c r="Q18" s="133"/>
      <c r="U18" s="17" t="s">
        <v>989</v>
      </c>
      <c r="V18" s="109" t="s">
        <v>61</v>
      </c>
      <c r="W18" s="15">
        <f t="shared" si="14"/>
        <v>9.6999999999999993</v>
      </c>
      <c r="X18" s="48">
        <f t="shared" ref="X18" si="19">SUMPRODUCT((W$7:W$18&gt;W18)/COUNTIF(W$7:W$18,W$7:W$18&amp;""))+1</f>
        <v>3</v>
      </c>
      <c r="Y18" s="15">
        <f>J12</f>
        <v>8.1999999999999993</v>
      </c>
      <c r="Z18" s="48">
        <f t="shared" si="5"/>
        <v>6</v>
      </c>
      <c r="AA18" s="77">
        <f>SUM(Table35155057131829313347[[#This Row],[Floor4]],Table35155057131829313347[[#This Row],[Vault6]])</f>
        <v>17.899999999999999</v>
      </c>
      <c r="AB18" s="48">
        <f t="shared" si="5"/>
        <v>5</v>
      </c>
    </row>
    <row r="19" spans="1:28" x14ac:dyDescent="0.25">
      <c r="A19" s="95"/>
      <c r="B19" s="129"/>
      <c r="C19" s="75"/>
      <c r="D19" s="75"/>
      <c r="E19" s="75"/>
      <c r="F19" s="127"/>
      <c r="G19" s="95"/>
      <c r="H19" s="129"/>
      <c r="I19" s="75"/>
      <c r="J19" s="75"/>
      <c r="K19" s="75"/>
      <c r="L19" s="1"/>
      <c r="M19" s="121"/>
      <c r="Q19" s="82"/>
    </row>
    <row r="20" spans="1:28" x14ac:dyDescent="0.25">
      <c r="A20" s="95"/>
      <c r="B20" s="129"/>
      <c r="C20" s="75"/>
      <c r="D20" s="75"/>
      <c r="E20" s="75"/>
      <c r="F20" s="127"/>
      <c r="G20" s="95"/>
      <c r="H20" s="196"/>
      <c r="I20" s="75"/>
      <c r="J20" s="75"/>
      <c r="K20" s="75"/>
      <c r="L20" s="1"/>
      <c r="M20" s="121"/>
      <c r="N20" s="122"/>
      <c r="O20" s="82"/>
      <c r="P20" s="82"/>
      <c r="Q20" s="82"/>
    </row>
    <row r="21" spans="1:28" x14ac:dyDescent="0.25">
      <c r="A21" s="121"/>
      <c r="B21" s="122"/>
      <c r="C21" s="82"/>
      <c r="D21" s="82"/>
      <c r="E21" s="82"/>
      <c r="F21" s="1"/>
      <c r="G21" s="121"/>
      <c r="H21" s="122"/>
      <c r="I21" s="82"/>
      <c r="J21" s="82"/>
      <c r="K21" s="82"/>
      <c r="L21" s="1"/>
      <c r="M21" s="121"/>
      <c r="N21" s="122"/>
      <c r="O21" s="82"/>
      <c r="P21" s="82"/>
      <c r="Q21" s="82"/>
    </row>
    <row r="22" spans="1:28" x14ac:dyDescent="0.25">
      <c r="A22" s="1"/>
      <c r="B22" s="1"/>
      <c r="C22" s="1"/>
      <c r="D22" s="1"/>
      <c r="E22" s="1"/>
      <c r="F22" s="1"/>
      <c r="L22" s="1"/>
      <c r="M22" s="121"/>
      <c r="N22" s="122"/>
      <c r="O22" s="82"/>
      <c r="P22" s="82"/>
      <c r="Q22" s="82"/>
    </row>
    <row r="23" spans="1:28" x14ac:dyDescent="0.25">
      <c r="A23" s="1"/>
      <c r="B23" s="1"/>
      <c r="C23" s="1"/>
      <c r="D23" s="1"/>
      <c r="E23" s="1"/>
      <c r="F23" s="1"/>
      <c r="L23" s="1"/>
      <c r="M23" s="121"/>
      <c r="N23" s="122"/>
      <c r="O23" s="82"/>
      <c r="P23" s="82"/>
      <c r="Q23" s="82"/>
    </row>
    <row r="24" spans="1:28" x14ac:dyDescent="0.25">
      <c r="A24" s="1"/>
      <c r="B24" s="1"/>
      <c r="C24" s="1"/>
      <c r="D24" s="1"/>
      <c r="E24" s="1"/>
      <c r="F24" s="127"/>
      <c r="L24" s="127"/>
      <c r="M24" s="121"/>
      <c r="N24" s="123"/>
      <c r="O24" s="71"/>
      <c r="P24" s="71"/>
      <c r="Q24" s="75"/>
    </row>
    <row r="25" spans="1:28" x14ac:dyDescent="0.25">
      <c r="A25" s="121"/>
      <c r="B25" s="122"/>
      <c r="C25" s="82"/>
      <c r="D25" s="82"/>
      <c r="E25" s="82"/>
      <c r="F25" s="127"/>
      <c r="G25" s="1"/>
      <c r="H25" s="123"/>
      <c r="I25" s="71"/>
      <c r="J25" s="71"/>
      <c r="K25" s="124"/>
      <c r="L25" s="127"/>
      <c r="M25" s="1"/>
      <c r="N25" s="32"/>
      <c r="P25" s="33"/>
      <c r="Q25" s="124"/>
      <c r="X25"/>
      <c r="Z25"/>
      <c r="AA25"/>
      <c r="AB25"/>
    </row>
    <row r="26" spans="1:28" x14ac:dyDescent="0.25">
      <c r="A26" s="1"/>
      <c r="B26" s="136"/>
      <c r="C26" s="1"/>
      <c r="D26" s="123"/>
      <c r="E26" s="137"/>
      <c r="F26" s="1"/>
      <c r="G26" s="1"/>
      <c r="H26" s="136"/>
      <c r="I26" s="1"/>
      <c r="J26" s="123"/>
      <c r="K26" s="137"/>
      <c r="N26" s="32"/>
      <c r="P26" s="33"/>
      <c r="Q26" s="34"/>
      <c r="X26"/>
      <c r="Z26"/>
      <c r="AA26"/>
      <c r="AB26"/>
    </row>
    <row r="27" spans="1:28" x14ac:dyDescent="0.25">
      <c r="A27" s="1"/>
      <c r="B27" s="136"/>
      <c r="C27" s="1"/>
      <c r="D27" s="123"/>
      <c r="E27" s="137"/>
      <c r="H27" s="32"/>
      <c r="J27" s="33"/>
      <c r="K27" s="34"/>
      <c r="Q27" s="34"/>
      <c r="X27"/>
      <c r="Z27"/>
      <c r="AA27"/>
      <c r="AB27"/>
    </row>
    <row r="28" spans="1:28" x14ac:dyDescent="0.25">
      <c r="A28" s="96"/>
      <c r="B28" s="96"/>
      <c r="C28" s="96"/>
      <c r="D28" s="96"/>
      <c r="E28" s="96"/>
      <c r="F28" s="96"/>
      <c r="G28" s="96"/>
      <c r="H28" s="96"/>
      <c r="I28" s="96"/>
      <c r="J28" s="96"/>
      <c r="K28" s="96"/>
      <c r="L28" s="96"/>
      <c r="X28"/>
      <c r="Z28"/>
      <c r="AA28"/>
      <c r="AB28"/>
    </row>
    <row r="29" spans="1:28" x14ac:dyDescent="0.25">
      <c r="A29" s="90"/>
      <c r="B29" s="90"/>
      <c r="C29" s="90"/>
      <c r="D29" s="90"/>
      <c r="E29" s="90"/>
      <c r="F29" s="96"/>
      <c r="G29" s="163"/>
      <c r="H29" s="163"/>
      <c r="I29" s="163"/>
      <c r="J29" s="163"/>
      <c r="K29" s="163"/>
      <c r="L29" s="163"/>
      <c r="X29"/>
      <c r="Z29"/>
      <c r="AA29"/>
      <c r="AB29"/>
    </row>
    <row r="30" spans="1:28" x14ac:dyDescent="0.25">
      <c r="A30" s="91"/>
      <c r="B30" s="91"/>
      <c r="C30" s="91"/>
      <c r="D30" s="91"/>
      <c r="E30" s="91"/>
      <c r="F30" s="96"/>
      <c r="G30" s="92"/>
      <c r="H30" s="92"/>
      <c r="I30" s="92"/>
      <c r="J30" s="92"/>
      <c r="K30" s="92"/>
      <c r="L30" s="96"/>
      <c r="X30"/>
      <c r="Z30"/>
      <c r="AA30"/>
      <c r="AB30"/>
    </row>
    <row r="31" spans="1:28" x14ac:dyDescent="0.25">
      <c r="A31" s="93"/>
      <c r="B31" s="102"/>
      <c r="C31" s="94"/>
      <c r="D31" s="94"/>
      <c r="E31" s="94"/>
      <c r="F31" s="96"/>
      <c r="G31" s="95"/>
      <c r="H31" s="102"/>
      <c r="I31" s="75"/>
      <c r="J31" s="75"/>
      <c r="K31" s="75"/>
      <c r="L31" s="96"/>
      <c r="X31"/>
      <c r="Z31"/>
      <c r="AA31"/>
      <c r="AB31"/>
    </row>
    <row r="32" spans="1:28" x14ac:dyDescent="0.25">
      <c r="A32" s="93"/>
      <c r="B32" s="102"/>
      <c r="C32" s="94"/>
      <c r="D32" s="94"/>
      <c r="E32" s="94"/>
      <c r="F32" s="96"/>
      <c r="G32" s="95"/>
      <c r="H32" s="102"/>
      <c r="I32" s="75"/>
      <c r="J32" s="75"/>
      <c r="K32" s="75"/>
      <c r="L32" s="96"/>
      <c r="X32"/>
      <c r="Z32"/>
      <c r="AA32"/>
      <c r="AB32"/>
    </row>
    <row r="33" spans="1:28" x14ac:dyDescent="0.25">
      <c r="A33" s="93"/>
      <c r="B33" s="102"/>
      <c r="C33" s="94"/>
      <c r="D33" s="94"/>
      <c r="E33" s="94"/>
      <c r="F33" s="96"/>
      <c r="G33" s="96"/>
      <c r="H33" s="96"/>
      <c r="I33" s="96"/>
      <c r="J33" s="96"/>
      <c r="K33" s="96"/>
      <c r="L33" s="96"/>
      <c r="X33"/>
      <c r="Z33"/>
      <c r="AA33"/>
      <c r="AB33"/>
    </row>
    <row r="34" spans="1:28" x14ac:dyDescent="0.25">
      <c r="A34" s="93"/>
      <c r="B34" s="102"/>
      <c r="C34" s="94"/>
      <c r="D34" s="94"/>
      <c r="E34" s="94"/>
      <c r="F34" s="96"/>
      <c r="G34" s="163"/>
      <c r="H34" s="163"/>
      <c r="I34" s="163"/>
      <c r="J34" s="163"/>
      <c r="K34" s="163"/>
      <c r="L34" s="163"/>
      <c r="X34"/>
      <c r="Z34"/>
      <c r="AA34"/>
      <c r="AB34"/>
    </row>
    <row r="35" spans="1:28" x14ac:dyDescent="0.25">
      <c r="A35" s="93"/>
      <c r="B35" s="102"/>
      <c r="C35" s="94"/>
      <c r="D35" s="94"/>
      <c r="E35" s="94"/>
      <c r="F35" s="96"/>
      <c r="G35" s="92"/>
      <c r="H35" s="92"/>
      <c r="I35" s="92"/>
      <c r="J35" s="92"/>
      <c r="K35" s="92"/>
      <c r="L35" s="96"/>
      <c r="N35" s="72"/>
      <c r="O35" s="73"/>
      <c r="P35" s="74"/>
      <c r="X35"/>
      <c r="Z35"/>
      <c r="AA35"/>
      <c r="AB35"/>
    </row>
    <row r="36" spans="1:28" x14ac:dyDescent="0.25">
      <c r="A36" s="93"/>
      <c r="B36" s="102"/>
      <c r="C36" s="94"/>
      <c r="D36" s="94"/>
      <c r="E36" s="94"/>
      <c r="F36" s="96"/>
      <c r="G36" s="95"/>
      <c r="H36" s="102"/>
      <c r="I36" s="75"/>
      <c r="J36" s="75"/>
      <c r="K36" s="75"/>
      <c r="L36" s="96"/>
      <c r="X36"/>
      <c r="Z36"/>
      <c r="AA36"/>
      <c r="AB36"/>
    </row>
    <row r="37" spans="1:28" x14ac:dyDescent="0.25">
      <c r="A37" s="103"/>
      <c r="B37" s="97"/>
      <c r="C37" s="94"/>
      <c r="D37" s="94"/>
      <c r="E37" s="98"/>
      <c r="F37" s="96"/>
      <c r="G37" s="95"/>
      <c r="H37" s="102"/>
      <c r="I37" s="75"/>
      <c r="J37" s="75"/>
      <c r="K37" s="75"/>
      <c r="L37" s="96"/>
      <c r="X37"/>
      <c r="Z37"/>
      <c r="AA37"/>
      <c r="AB37"/>
    </row>
    <row r="38" spans="1:28" x14ac:dyDescent="0.25">
      <c r="A38" s="96"/>
      <c r="B38" s="104"/>
      <c r="C38" s="96"/>
      <c r="D38" s="99"/>
      <c r="E38" s="100"/>
      <c r="F38" s="96"/>
      <c r="G38" s="96"/>
      <c r="H38" s="96"/>
      <c r="I38" s="96"/>
      <c r="J38" s="96"/>
      <c r="K38" s="96"/>
      <c r="L38" s="96"/>
      <c r="X38"/>
      <c r="Z38"/>
      <c r="AA38"/>
      <c r="AB38"/>
    </row>
    <row r="39" spans="1:28" x14ac:dyDescent="0.25">
      <c r="A39" s="90"/>
      <c r="B39" s="90"/>
      <c r="C39" s="90"/>
      <c r="D39" s="90"/>
      <c r="E39" s="90"/>
      <c r="F39" s="96"/>
      <c r="G39" s="163"/>
      <c r="H39" s="163"/>
      <c r="I39" s="163"/>
      <c r="J39" s="163"/>
      <c r="K39" s="163"/>
      <c r="L39" s="163"/>
      <c r="X39"/>
      <c r="Z39"/>
      <c r="AA39"/>
      <c r="AB39"/>
    </row>
    <row r="40" spans="1:28" x14ac:dyDescent="0.25">
      <c r="A40" s="91"/>
      <c r="B40" s="91"/>
      <c r="C40" s="91"/>
      <c r="D40" s="91"/>
      <c r="E40" s="91"/>
      <c r="F40" s="96"/>
      <c r="G40" s="92"/>
      <c r="H40" s="92"/>
      <c r="I40" s="92"/>
      <c r="J40" s="92"/>
      <c r="K40" s="92"/>
      <c r="L40" s="96"/>
      <c r="X40"/>
      <c r="Z40"/>
      <c r="AA40"/>
      <c r="AB40"/>
    </row>
    <row r="41" spans="1:28" x14ac:dyDescent="0.25">
      <c r="A41" s="93"/>
      <c r="B41" s="102"/>
      <c r="C41" s="94"/>
      <c r="D41" s="94"/>
      <c r="E41" s="94"/>
      <c r="F41" s="96"/>
      <c r="G41" s="95"/>
      <c r="H41" s="102"/>
      <c r="I41" s="75"/>
      <c r="J41" s="75"/>
      <c r="K41" s="75"/>
      <c r="L41" s="96"/>
      <c r="X41"/>
      <c r="Z41"/>
      <c r="AA41"/>
      <c r="AB41"/>
    </row>
    <row r="42" spans="1:28" x14ac:dyDescent="0.25">
      <c r="A42" s="93"/>
      <c r="B42" s="102"/>
      <c r="C42" s="94"/>
      <c r="D42" s="94"/>
      <c r="E42" s="94"/>
      <c r="F42" s="96"/>
      <c r="G42" s="96"/>
      <c r="H42" s="96"/>
      <c r="I42" s="96"/>
      <c r="J42" s="96"/>
      <c r="K42" s="96"/>
      <c r="L42" s="96"/>
      <c r="X42"/>
      <c r="Z42"/>
      <c r="AA42"/>
      <c r="AB42"/>
    </row>
    <row r="43" spans="1:28" x14ac:dyDescent="0.25">
      <c r="A43" s="93"/>
      <c r="B43" s="102"/>
      <c r="C43" s="94"/>
      <c r="D43" s="94"/>
      <c r="E43" s="94"/>
      <c r="F43" s="96"/>
      <c r="G43" s="96"/>
      <c r="H43" s="96"/>
      <c r="I43" s="96"/>
      <c r="J43" s="96"/>
      <c r="K43" s="96"/>
      <c r="L43" s="96"/>
      <c r="X43"/>
      <c r="Z43"/>
      <c r="AA43"/>
      <c r="AB43"/>
    </row>
    <row r="44" spans="1:28" x14ac:dyDescent="0.25">
      <c r="A44" s="93"/>
      <c r="B44" s="102"/>
      <c r="C44" s="94"/>
      <c r="D44" s="94"/>
      <c r="E44" s="94"/>
      <c r="F44" s="96"/>
      <c r="G44" s="96"/>
      <c r="H44" s="96"/>
      <c r="I44" s="96"/>
      <c r="J44" s="96"/>
      <c r="K44" s="96"/>
      <c r="L44" s="96"/>
      <c r="X44"/>
      <c r="Z44"/>
      <c r="AA44"/>
      <c r="AB44"/>
    </row>
    <row r="45" spans="1:28" x14ac:dyDescent="0.25">
      <c r="A45" s="93"/>
      <c r="B45" s="102"/>
      <c r="C45" s="94"/>
      <c r="D45" s="94"/>
      <c r="E45" s="94"/>
      <c r="F45" s="96"/>
      <c r="G45" s="96"/>
      <c r="H45" s="96"/>
      <c r="I45" s="96"/>
      <c r="J45" s="96"/>
      <c r="K45" s="96"/>
      <c r="L45" s="96"/>
      <c r="X45"/>
      <c r="Z45"/>
      <c r="AA45"/>
      <c r="AB45"/>
    </row>
    <row r="46" spans="1:28" x14ac:dyDescent="0.25">
      <c r="A46" s="93"/>
      <c r="B46" s="102"/>
      <c r="C46" s="94"/>
      <c r="D46" s="94"/>
      <c r="E46" s="94"/>
      <c r="F46" s="96"/>
      <c r="G46" s="96"/>
      <c r="H46" s="96"/>
      <c r="I46" s="96"/>
      <c r="J46" s="96"/>
      <c r="K46" s="96"/>
      <c r="L46" s="96"/>
      <c r="X46"/>
      <c r="Z46"/>
      <c r="AA46"/>
      <c r="AB46"/>
    </row>
    <row r="47" spans="1:28" x14ac:dyDescent="0.25">
      <c r="A47" s="103"/>
      <c r="B47" s="97"/>
      <c r="C47" s="94"/>
      <c r="D47" s="94"/>
      <c r="E47" s="98"/>
      <c r="F47" s="96"/>
      <c r="G47" s="96"/>
      <c r="H47" s="96"/>
      <c r="I47" s="96"/>
      <c r="J47" s="96"/>
      <c r="K47" s="96"/>
      <c r="L47" s="96"/>
    </row>
    <row r="48" spans="1:28" x14ac:dyDescent="0.25">
      <c r="A48" s="96"/>
      <c r="B48" s="96"/>
      <c r="C48" s="96"/>
      <c r="D48" s="96"/>
      <c r="E48" s="96"/>
      <c r="F48" s="96"/>
      <c r="G48" s="96"/>
      <c r="H48" s="96"/>
      <c r="I48" s="96"/>
      <c r="J48" s="96"/>
      <c r="K48" s="96"/>
      <c r="L48" s="96"/>
    </row>
    <row r="49" spans="1:12" x14ac:dyDescent="0.25">
      <c r="A49" s="96"/>
      <c r="B49" s="96"/>
      <c r="C49" s="96"/>
      <c r="D49" s="96"/>
      <c r="E49" s="96"/>
      <c r="F49" s="96"/>
      <c r="G49" s="96"/>
      <c r="H49" s="96"/>
      <c r="I49" s="96"/>
      <c r="J49" s="96"/>
      <c r="K49" s="96"/>
      <c r="L49" s="96"/>
    </row>
    <row r="50" spans="1:12" x14ac:dyDescent="0.25">
      <c r="A50" s="96"/>
      <c r="B50" s="96"/>
      <c r="C50" s="96"/>
      <c r="D50" s="96"/>
      <c r="E50" s="96"/>
      <c r="F50" s="96"/>
      <c r="G50" s="96"/>
      <c r="H50" s="96"/>
      <c r="I50" s="96"/>
      <c r="J50" s="96"/>
      <c r="K50" s="96"/>
      <c r="L50" s="96"/>
    </row>
    <row r="51" spans="1:12" x14ac:dyDescent="0.25">
      <c r="A51" s="96"/>
      <c r="B51" s="96"/>
      <c r="C51" s="96"/>
      <c r="D51" s="96"/>
      <c r="E51" s="96"/>
      <c r="F51" s="96"/>
      <c r="G51" s="96"/>
      <c r="H51" s="96"/>
      <c r="I51" s="96"/>
      <c r="J51" s="96"/>
      <c r="K51" s="96"/>
      <c r="L51" s="96"/>
    </row>
    <row r="52" spans="1:12" x14ac:dyDescent="0.25">
      <c r="A52" s="96"/>
      <c r="B52" s="96"/>
      <c r="C52" s="96"/>
      <c r="D52" s="96"/>
      <c r="E52" s="96"/>
      <c r="F52" s="96"/>
      <c r="G52" s="96"/>
      <c r="H52" s="96"/>
      <c r="I52" s="96"/>
      <c r="J52" s="96"/>
      <c r="K52" s="96"/>
      <c r="L52" s="96"/>
    </row>
    <row r="53" spans="1:12" x14ac:dyDescent="0.25">
      <c r="A53" s="96"/>
      <c r="B53" s="96"/>
      <c r="C53" s="96"/>
      <c r="D53" s="96"/>
      <c r="E53" s="96"/>
      <c r="F53" s="96"/>
      <c r="G53" s="96"/>
      <c r="H53" s="96"/>
      <c r="I53" s="96"/>
      <c r="J53" s="96"/>
      <c r="K53" s="96"/>
      <c r="L53" s="96"/>
    </row>
    <row r="54" spans="1:12" x14ac:dyDescent="0.25">
      <c r="A54" s="96"/>
      <c r="B54" s="96"/>
      <c r="C54" s="96"/>
      <c r="D54" s="96"/>
      <c r="E54" s="96"/>
      <c r="F54" s="96"/>
      <c r="G54" s="96"/>
      <c r="H54" s="96"/>
      <c r="I54" s="96"/>
      <c r="J54" s="96"/>
      <c r="K54" s="96"/>
      <c r="L54" s="96"/>
    </row>
  </sheetData>
  <mergeCells count="3">
    <mergeCell ref="A1:AB1"/>
    <mergeCell ref="A2:AB2"/>
    <mergeCell ref="G4:I4"/>
  </mergeCells>
  <phoneticPr fontId="20" type="noConversion"/>
  <conditionalFormatting sqref="P15:P16">
    <cfRule type="cellIs" dxfId="26" priority="16" operator="equal">
      <formula>3</formula>
    </cfRule>
    <cfRule type="cellIs" dxfId="25" priority="17" operator="equal">
      <formula>2</formula>
    </cfRule>
    <cfRule type="cellIs" dxfId="24" priority="18" operator="equal">
      <formula>1</formula>
    </cfRule>
  </conditionalFormatting>
  <conditionalFormatting sqref="AB7:AB18">
    <cfRule type="cellIs" dxfId="23" priority="7" operator="equal">
      <formula>3</formula>
    </cfRule>
    <cfRule type="cellIs" dxfId="22" priority="8" operator="equal">
      <formula>2</formula>
    </cfRule>
    <cfRule type="cellIs" dxfId="21" priority="9" operator="equal">
      <formula>1</formula>
    </cfRule>
  </conditionalFormatting>
  <conditionalFormatting sqref="Z7:Z18">
    <cfRule type="cellIs" dxfId="20" priority="4" operator="equal">
      <formula>3</formula>
    </cfRule>
    <cfRule type="cellIs" dxfId="19" priority="5" operator="equal">
      <formula>2</formula>
    </cfRule>
    <cfRule type="cellIs" dxfId="18" priority="6" operator="equal">
      <formula>1</formula>
    </cfRule>
  </conditionalFormatting>
  <conditionalFormatting sqref="X7:X18">
    <cfRule type="cellIs" dxfId="17" priority="1" operator="equal">
      <formula>3</formula>
    </cfRule>
    <cfRule type="cellIs" dxfId="16" priority="2" operator="equal">
      <formula>2</formula>
    </cfRule>
    <cfRule type="cellIs" dxfId="15" priority="3"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F32"/>
  <sheetViews>
    <sheetView topLeftCell="B3" workbookViewId="0">
      <selection activeCell="V32" sqref="V32"/>
    </sheetView>
  </sheetViews>
  <sheetFormatPr defaultColWidth="11" defaultRowHeight="15.75" x14ac:dyDescent="0.25"/>
  <cols>
    <col min="1" max="1" width="18.875" bestFit="1" customWidth="1"/>
    <col min="2" max="2" width="6.875" style="257" bestFit="1" customWidth="1"/>
    <col min="3" max="3" width="3.375" customWidth="1"/>
    <col min="4" max="4" width="20.375" bestFit="1" customWidth="1"/>
    <col min="5" max="5" width="6.875" style="257" bestFit="1" customWidth="1"/>
    <col min="6" max="6" width="3.875" customWidth="1"/>
    <col min="7" max="7" width="18.125" bestFit="1" customWidth="1"/>
    <col min="8" max="8" width="6.875" style="257" bestFit="1" customWidth="1"/>
    <col min="9" max="9" width="4.5" customWidth="1"/>
    <col min="10" max="10" width="22.5" bestFit="1" customWidth="1"/>
    <col min="11" max="11" width="6.875" style="257" bestFit="1" customWidth="1"/>
    <col min="12" max="12" width="4" customWidth="1"/>
    <col min="13" max="13" width="15.375" bestFit="1" customWidth="1"/>
    <col min="14" max="14" width="7.375" style="257" customWidth="1"/>
    <col min="15" max="15" width="3.625" customWidth="1"/>
    <col min="16" max="16" width="19.125" bestFit="1" customWidth="1"/>
    <col min="17" max="17" width="6.875" style="257" bestFit="1" customWidth="1"/>
    <col min="18" max="18" width="4" customWidth="1"/>
    <col min="19" max="19" width="17.5" bestFit="1" customWidth="1"/>
    <col min="20" max="20" width="6.875" style="257" bestFit="1" customWidth="1"/>
    <col min="21" max="21" width="4" customWidth="1"/>
    <col min="22" max="22" width="17.5" bestFit="1" customWidth="1"/>
    <col min="23" max="23" width="6.875" style="257" bestFit="1" customWidth="1"/>
    <col min="24" max="24" width="4.5" customWidth="1"/>
    <col min="25" max="25" width="16.875" bestFit="1" customWidth="1"/>
    <col min="26" max="26" width="6.875" style="257" bestFit="1" customWidth="1"/>
    <col min="27" max="27" width="4.625" customWidth="1"/>
    <col min="28" max="28" width="16" bestFit="1" customWidth="1"/>
    <col min="29" max="29" width="6.875" style="257" bestFit="1" customWidth="1"/>
    <col min="30" max="30" width="4.875" customWidth="1"/>
    <col min="31" max="31" width="17.875" bestFit="1" customWidth="1"/>
    <col min="32" max="32" width="6.875" style="257" bestFit="1" customWidth="1"/>
  </cols>
  <sheetData>
    <row r="1" spans="1:32" ht="18.75" x14ac:dyDescent="0.3">
      <c r="A1" s="307" t="s">
        <v>1158</v>
      </c>
      <c r="B1" s="307"/>
      <c r="D1" s="307" t="s">
        <v>76</v>
      </c>
      <c r="E1" s="307"/>
      <c r="G1" s="307" t="s">
        <v>1159</v>
      </c>
      <c r="H1" s="307"/>
      <c r="J1" s="307" t="s">
        <v>80</v>
      </c>
      <c r="K1" s="307"/>
      <c r="M1" s="307" t="s">
        <v>1160</v>
      </c>
      <c r="N1" s="307"/>
      <c r="P1" s="307" t="s">
        <v>1161</v>
      </c>
      <c r="Q1" s="307"/>
      <c r="S1" s="307" t="s">
        <v>85</v>
      </c>
      <c r="T1" s="307"/>
      <c r="V1" s="307" t="s">
        <v>1162</v>
      </c>
      <c r="W1" s="307"/>
      <c r="Y1" s="307" t="s">
        <v>86</v>
      </c>
      <c r="Z1" s="307"/>
      <c r="AB1" s="307" t="s">
        <v>942</v>
      </c>
      <c r="AC1" s="307"/>
      <c r="AE1" s="307" t="s">
        <v>1163</v>
      </c>
      <c r="AF1" s="307"/>
    </row>
    <row r="2" spans="1:32" x14ac:dyDescent="0.25">
      <c r="A2" s="10" t="s">
        <v>2</v>
      </c>
      <c r="B2" s="10" t="s">
        <v>5</v>
      </c>
      <c r="D2" s="10" t="s">
        <v>2</v>
      </c>
      <c r="E2" s="10" t="s">
        <v>5</v>
      </c>
      <c r="G2" s="10" t="s">
        <v>2</v>
      </c>
      <c r="H2" s="10" t="s">
        <v>5</v>
      </c>
      <c r="J2" s="10" t="s">
        <v>2</v>
      </c>
      <c r="K2" s="10" t="s">
        <v>5</v>
      </c>
      <c r="M2" s="10" t="s">
        <v>2</v>
      </c>
      <c r="N2" s="10" t="s">
        <v>5</v>
      </c>
      <c r="P2" s="10" t="s">
        <v>2</v>
      </c>
      <c r="Q2" s="10" t="s">
        <v>5</v>
      </c>
      <c r="S2" s="10" t="s">
        <v>2</v>
      </c>
      <c r="T2" s="10" t="s">
        <v>5</v>
      </c>
      <c r="V2" s="10" t="s">
        <v>2</v>
      </c>
      <c r="W2" s="10" t="s">
        <v>5</v>
      </c>
      <c r="Y2" s="10" t="s">
        <v>2</v>
      </c>
      <c r="Z2" s="10" t="s">
        <v>5</v>
      </c>
      <c r="AB2" s="10" t="s">
        <v>2</v>
      </c>
      <c r="AC2" s="10" t="s">
        <v>5</v>
      </c>
      <c r="AE2" s="10" t="s">
        <v>2</v>
      </c>
      <c r="AF2" s="10" t="s">
        <v>5</v>
      </c>
    </row>
    <row r="3" spans="1:32" x14ac:dyDescent="0.25">
      <c r="A3" s="116" t="s">
        <v>907</v>
      </c>
      <c r="B3" s="14">
        <f>'[3]BEG 9&amp;U G'!E67</f>
        <v>15.350000000000001</v>
      </c>
      <c r="D3" s="50" t="s">
        <v>473</v>
      </c>
      <c r="E3" s="14">
        <f>'[3]BEG 9&amp;U G'!K10</f>
        <v>0</v>
      </c>
      <c r="G3" s="116" t="s">
        <v>523</v>
      </c>
      <c r="H3" s="14">
        <f>'[3]BEG 9&amp;U G'!K10</f>
        <v>0</v>
      </c>
      <c r="J3" s="116" t="s">
        <v>564</v>
      </c>
      <c r="K3" s="14">
        <f>'[3]BEG 9&amp;U G'!Q19</f>
        <v>0</v>
      </c>
      <c r="M3" s="116" t="s">
        <v>206</v>
      </c>
      <c r="N3" s="14">
        <f>'[3]BEG 11&amp;U G'!E24</f>
        <v>0</v>
      </c>
      <c r="P3" s="116" t="s">
        <v>644</v>
      </c>
      <c r="Q3" s="14">
        <f>'[3]BEG 13&amp;U G'!K24</f>
        <v>0</v>
      </c>
      <c r="S3" s="116" t="s">
        <v>694</v>
      </c>
      <c r="T3" s="14">
        <f>'[3]BEG 11&amp;U G'!E34</f>
        <v>0</v>
      </c>
      <c r="V3" s="116" t="s">
        <v>767</v>
      </c>
      <c r="W3" s="14">
        <f>'[3]BEG 9&amp;U G'!E56</f>
        <v>13.8</v>
      </c>
      <c r="Y3" s="116" t="s">
        <v>933</v>
      </c>
      <c r="Z3" s="14">
        <f>'[3]BEG 9&amp;U G'!K67</f>
        <v>14.149999999999999</v>
      </c>
      <c r="AB3" s="116" t="s">
        <v>950</v>
      </c>
      <c r="AC3" s="14">
        <f>'[3]BEG 9&amp;U MX'!F9</f>
        <v>15.25</v>
      </c>
      <c r="AE3" s="116" t="s">
        <v>170</v>
      </c>
      <c r="AF3" s="14">
        <f>'[3]BEG 13&amp;U G'!K10</f>
        <v>0</v>
      </c>
    </row>
    <row r="4" spans="1:32" x14ac:dyDescent="0.25">
      <c r="A4" s="116" t="s">
        <v>398</v>
      </c>
      <c r="B4" s="14">
        <f>'[3]BEG 11&amp;U MX'!F19</f>
        <v>15.6</v>
      </c>
      <c r="D4" s="116" t="s">
        <v>475</v>
      </c>
      <c r="E4" s="14">
        <f>'[3]BEG 13&amp;U G'!E10</f>
        <v>0</v>
      </c>
      <c r="G4" s="116" t="s">
        <v>526</v>
      </c>
      <c r="H4" s="14">
        <f>'[3]BEG 9&amp;U G'!K19</f>
        <v>0</v>
      </c>
      <c r="J4" s="116" t="s">
        <v>567</v>
      </c>
      <c r="K4" s="14">
        <f>'[3]BEG 9&amp;U G'!Q22</f>
        <v>0</v>
      </c>
      <c r="M4" s="116" t="s">
        <v>213</v>
      </c>
      <c r="N4" s="14">
        <f>'[3]BEG 13&amp;U G'!Q12</f>
        <v>0</v>
      </c>
      <c r="P4" s="116" t="s">
        <v>668</v>
      </c>
      <c r="Q4" s="14">
        <f>'[3]BEG 9&amp;U G'!E44</f>
        <v>13.8</v>
      </c>
      <c r="S4" s="116" t="s">
        <v>685</v>
      </c>
      <c r="T4" s="14">
        <f>'[3]BEG 11&amp;U MX'!AB11</f>
        <v>0</v>
      </c>
      <c r="V4" s="116" t="s">
        <v>764</v>
      </c>
      <c r="W4" s="14">
        <f>'[3]BEG 9&amp;U G'!E53</f>
        <v>13.9</v>
      </c>
      <c r="Y4" s="116" t="s">
        <v>929</v>
      </c>
      <c r="Z4" s="14">
        <f>'[3]BEG 9&amp;U G'!K63</f>
        <v>14.350000000000001</v>
      </c>
      <c r="AB4" s="116" t="s">
        <v>954</v>
      </c>
      <c r="AC4" s="14">
        <f>'[3]BEG 9&amp;U MX'!F10</f>
        <v>16.05</v>
      </c>
      <c r="AE4" s="116" t="s">
        <v>174</v>
      </c>
      <c r="AF4" s="14">
        <f>'[3]BEG 13&amp;U G'!K11</f>
        <v>16.799999999999997</v>
      </c>
    </row>
    <row r="5" spans="1:32" x14ac:dyDescent="0.25">
      <c r="A5" s="116" t="s">
        <v>408</v>
      </c>
      <c r="B5" s="14">
        <f>'[3]BEG 11&amp;U MX'!F22</f>
        <v>15.7</v>
      </c>
      <c r="D5" s="116" t="s">
        <v>474</v>
      </c>
      <c r="E5" s="14">
        <f>'[3]BEG 13&amp;U G'!E9</f>
        <v>15.45</v>
      </c>
      <c r="G5" s="116" t="s">
        <v>528</v>
      </c>
      <c r="H5" s="14">
        <f>'[3]BEG 9&amp;U G'!K21</f>
        <v>11.4</v>
      </c>
      <c r="J5" s="116" t="s">
        <v>580</v>
      </c>
      <c r="K5" s="14">
        <f>'[3]BEG 11&amp;U B'!E9</f>
        <v>0</v>
      </c>
      <c r="M5" s="116" t="s">
        <v>212</v>
      </c>
      <c r="N5" s="14">
        <f>'[3]BEG 13&amp;U G'!Q11</f>
        <v>16.5</v>
      </c>
      <c r="P5" s="116" t="s">
        <v>233</v>
      </c>
      <c r="Q5" s="14">
        <f>'[3]BEG 9&amp;U G'!K41</f>
        <v>14.600000000000001</v>
      </c>
      <c r="S5" s="116" t="s">
        <v>721</v>
      </c>
      <c r="T5" s="14">
        <f>'[3]BEG 9&amp;U G'!Q43</f>
        <v>13.3</v>
      </c>
      <c r="V5" s="116" t="s">
        <v>768</v>
      </c>
      <c r="W5" s="14">
        <f>'[3]BEG 9&amp;U G'!E57</f>
        <v>14</v>
      </c>
      <c r="Y5" s="116" t="s">
        <v>932</v>
      </c>
      <c r="Z5" s="14">
        <f>'[3]BEG 9&amp;U G'!K66</f>
        <v>14.6</v>
      </c>
      <c r="AB5" s="116" t="s">
        <v>936</v>
      </c>
      <c r="AC5" s="14">
        <f>'[3]BEG 11&amp;U G'!Q30</f>
        <v>16.100000000000001</v>
      </c>
      <c r="AE5" s="116" t="s">
        <v>1100</v>
      </c>
      <c r="AF5" s="14">
        <f>'[3]BEG 13&amp;U G'!K12</f>
        <v>17.049999999999997</v>
      </c>
    </row>
    <row r="6" spans="1:32" x14ac:dyDescent="0.25">
      <c r="A6" s="116" t="s">
        <v>904</v>
      </c>
      <c r="B6" s="14">
        <f>'[3]BEG 9&amp;U G'!E63</f>
        <v>15.85</v>
      </c>
      <c r="D6" s="116" t="s">
        <v>478</v>
      </c>
      <c r="E6" s="14">
        <f>'[3]BEG 11&amp;U G'!E9</f>
        <v>8.1</v>
      </c>
      <c r="G6" s="116" t="s">
        <v>527</v>
      </c>
      <c r="H6" s="14">
        <f>'[3]BEG 9&amp;U G'!K20</f>
        <v>13.5</v>
      </c>
      <c r="J6" s="116" t="s">
        <v>569</v>
      </c>
      <c r="K6" s="14">
        <f>'[3]BEG 9&amp;U G'!Q24</f>
        <v>13.7</v>
      </c>
      <c r="M6" s="116" t="s">
        <v>39</v>
      </c>
      <c r="N6" s="14">
        <f>'[3]BEG 13&amp;U G'!Q9</f>
        <v>16.5</v>
      </c>
      <c r="P6" s="116" t="s">
        <v>665</v>
      </c>
      <c r="Q6" s="14">
        <f>'[3]BEG 9&amp;U G'!E41</f>
        <v>14.7</v>
      </c>
      <c r="S6" s="116" t="s">
        <v>1145</v>
      </c>
      <c r="T6" s="14">
        <f>'[3]BEG 9&amp;U G'!Q45</f>
        <v>14.3</v>
      </c>
      <c r="V6" s="116" t="s">
        <v>773</v>
      </c>
      <c r="W6" s="14">
        <f>'[3]BEG 11&amp;U G'!K34</f>
        <v>14.1</v>
      </c>
      <c r="Y6" s="230" t="s">
        <v>242</v>
      </c>
      <c r="Z6" s="14">
        <f>'[3]BEG 11&amp;U B'!K12</f>
        <v>15.5</v>
      </c>
      <c r="AB6" s="116" t="s">
        <v>937</v>
      </c>
      <c r="AC6" s="14">
        <f>'[3]BEG 11&amp;U G'!Q31</f>
        <v>16.2</v>
      </c>
      <c r="AE6" s="116" t="s">
        <v>461</v>
      </c>
      <c r="AF6" s="14">
        <f>'[3]BEG 13&amp;U G'!K8</f>
        <v>17.149999999999999</v>
      </c>
    </row>
    <row r="7" spans="1:32" x14ac:dyDescent="0.25">
      <c r="A7" s="116" t="s">
        <v>887</v>
      </c>
      <c r="B7" s="14">
        <f>'[3]BEG 9&amp;U B'!K9</f>
        <v>16</v>
      </c>
      <c r="D7" s="116" t="s">
        <v>479</v>
      </c>
      <c r="E7" s="14">
        <f>'[3]BEG 11&amp;U G'!E13</f>
        <v>8.1</v>
      </c>
      <c r="G7" s="116" t="s">
        <v>524</v>
      </c>
      <c r="H7" s="14">
        <f>'[3]BEG 9&amp;U G'!K11</f>
        <v>14</v>
      </c>
      <c r="J7" s="116" t="s">
        <v>565</v>
      </c>
      <c r="K7" s="14">
        <f>'[3]BEG 9&amp;U G'!Q20</f>
        <v>15.1</v>
      </c>
      <c r="M7" s="116" t="s">
        <v>215</v>
      </c>
      <c r="N7" s="14">
        <f>'[3]BEG 13&amp;U G'!Q10</f>
        <v>16.399999999999999</v>
      </c>
      <c r="P7" s="116" t="s">
        <v>669</v>
      </c>
      <c r="Q7" s="14">
        <f>'[3]BEG 9&amp;U G'!E45</f>
        <v>14.700000000000001</v>
      </c>
      <c r="S7" s="116" t="s">
        <v>719</v>
      </c>
      <c r="T7" s="14">
        <f>'[3]BEG 9&amp;U G'!Q41</f>
        <v>14.350000000000001</v>
      </c>
      <c r="V7" s="116" t="s">
        <v>765</v>
      </c>
      <c r="W7" s="14">
        <f>'[3]BEG 9&amp;U G'!E54</f>
        <v>14.100000000000001</v>
      </c>
      <c r="Y7" s="116" t="s">
        <v>931</v>
      </c>
      <c r="Z7" s="14">
        <f>'[3]BEG 9&amp;U G'!K65</f>
        <v>15.55</v>
      </c>
      <c r="AB7" s="116" t="s">
        <v>944</v>
      </c>
      <c r="AC7" s="14">
        <f>'[3]BEG 15&amp;U G'!K9</f>
        <v>16.3</v>
      </c>
      <c r="AE7" s="116" t="s">
        <v>93</v>
      </c>
      <c r="AF7" s="14">
        <f>'[3]BEG 13&amp;U G'!K13</f>
        <v>17.399999999999999</v>
      </c>
    </row>
    <row r="8" spans="1:32" x14ac:dyDescent="0.25">
      <c r="A8" s="116" t="s">
        <v>407</v>
      </c>
      <c r="B8" s="14">
        <f>'[3]BEG 9&amp;U G'!E64</f>
        <v>16.55</v>
      </c>
      <c r="D8" s="116" t="s">
        <v>476</v>
      </c>
      <c r="E8" s="14">
        <f>'[3]BEG 13&amp;U G'!E11</f>
        <v>15.850000000000001</v>
      </c>
      <c r="G8" s="116" t="s">
        <v>532</v>
      </c>
      <c r="H8" s="14">
        <f>'[3]BEG 13&amp;U G'!Q19</f>
        <v>14.2</v>
      </c>
      <c r="J8" s="116" t="s">
        <v>560</v>
      </c>
      <c r="K8" s="14">
        <f>'[3]BEG 11&amp;U G'!Q9</f>
        <v>15.1</v>
      </c>
      <c r="M8" s="116" t="s">
        <v>214</v>
      </c>
      <c r="N8" s="14">
        <f>'[3]BEG 13&amp;U G'!Q8</f>
        <v>16.8</v>
      </c>
      <c r="P8" s="116" t="s">
        <v>672</v>
      </c>
      <c r="Q8" s="14">
        <f>'[3]BEG 9&amp;U G'!K45</f>
        <v>15.1</v>
      </c>
      <c r="S8" s="116" t="s">
        <v>720</v>
      </c>
      <c r="T8" s="14">
        <f>'[3]BEG 9&amp;U G'!Q42</f>
        <v>14.95</v>
      </c>
      <c r="V8" s="116" t="s">
        <v>763</v>
      </c>
      <c r="W8" s="14">
        <f>'[3]BEG 9&amp;U G'!E52</f>
        <v>14.350000000000001</v>
      </c>
      <c r="Y8" s="116" t="s">
        <v>930</v>
      </c>
      <c r="Z8" s="14">
        <f>'[3]BEG 9&amp;U G'!K64</f>
        <v>15.6</v>
      </c>
      <c r="AB8" s="116" t="s">
        <v>948</v>
      </c>
      <c r="AC8" s="14">
        <f>'[3]BEG 15&amp;U G'!K13</f>
        <v>16.45</v>
      </c>
      <c r="AE8" s="116" t="s">
        <v>172</v>
      </c>
      <c r="AF8" s="14">
        <f>'[3]BEG 13&amp;U G'!K9</f>
        <v>16.8</v>
      </c>
    </row>
    <row r="9" spans="1:32" x14ac:dyDescent="0.25">
      <c r="A9" s="116" t="s">
        <v>403</v>
      </c>
      <c r="B9" s="14">
        <f>'[3]BEG 9&amp;U B'!K12</f>
        <v>16.600000000000001</v>
      </c>
      <c r="D9" s="116" t="s">
        <v>158</v>
      </c>
      <c r="E9" s="14">
        <f>'[3]BEG 13&amp;U G'!E8</f>
        <v>16.600000000000001</v>
      </c>
      <c r="G9" s="116" t="s">
        <v>529</v>
      </c>
      <c r="H9" s="14">
        <f>'[3]BEG 9&amp;U G'!K22</f>
        <v>14.55</v>
      </c>
      <c r="J9" s="116" t="s">
        <v>579</v>
      </c>
      <c r="K9" s="14">
        <f>'[3]BEG 11&amp;U B'!E8</f>
        <v>15.2</v>
      </c>
      <c r="M9" s="116" t="s">
        <v>208</v>
      </c>
      <c r="N9" s="14">
        <f>'[3]BEG 9&amp;U G'!E34</f>
        <v>13.65</v>
      </c>
      <c r="P9" s="116" t="s">
        <v>649</v>
      </c>
      <c r="Q9" s="14">
        <f>'[3]BEG 13&amp;U G'!E20</f>
        <v>15.1</v>
      </c>
      <c r="S9" s="116" t="s">
        <v>326</v>
      </c>
      <c r="T9" s="14">
        <f>'[3]BEG 11&amp;U G'!E31</f>
        <v>15.2</v>
      </c>
      <c r="V9" s="116" t="s">
        <v>771</v>
      </c>
      <c r="W9" s="14">
        <f>'[3]BEG 11&amp;U G'!K31</f>
        <v>14.5</v>
      </c>
      <c r="Y9" s="116" t="s">
        <v>909</v>
      </c>
      <c r="Z9" s="14">
        <f>'[3]BEG 11&amp;U B'!K10</f>
        <v>15.8</v>
      </c>
      <c r="AB9" s="116" t="s">
        <v>940</v>
      </c>
      <c r="AC9" s="14">
        <f>'[3]BEG 11&amp;U G'!Q34</f>
        <v>16.5</v>
      </c>
      <c r="AE9" s="116" t="s">
        <v>1098</v>
      </c>
      <c r="AF9" s="14">
        <f>'[3]BEG 11&amp;U B'!Q12</f>
        <v>16.5</v>
      </c>
    </row>
    <row r="10" spans="1:32" x14ac:dyDescent="0.25">
      <c r="A10" s="116" t="s">
        <v>889</v>
      </c>
      <c r="B10" s="14">
        <f>'[3]BEG 9&amp;U B'!K13</f>
        <v>16.600000000000001</v>
      </c>
      <c r="D10" s="116" t="s">
        <v>471</v>
      </c>
      <c r="E10" s="14">
        <f>'[3]BEG 9&amp;U G'!E9</f>
        <v>14</v>
      </c>
      <c r="G10" s="116" t="s">
        <v>539</v>
      </c>
      <c r="H10" s="14">
        <f>'[3]BEG 11&amp;U G'!K12</f>
        <v>14.6</v>
      </c>
      <c r="J10" s="116" t="s">
        <v>566</v>
      </c>
      <c r="K10" s="14">
        <f>'[3]BEG 9&amp;U G'!Q21</f>
        <v>15.4</v>
      </c>
      <c r="M10" s="116" t="s">
        <v>209</v>
      </c>
      <c r="N10" s="14">
        <f>'[3]BEG 9&amp;U G'!E30</f>
        <v>15.100000000000001</v>
      </c>
      <c r="P10" s="116" t="s">
        <v>643</v>
      </c>
      <c r="Q10" s="14">
        <f>'[3]BEG 13&amp;U G'!K23</f>
        <v>15.15</v>
      </c>
      <c r="S10" s="116" t="s">
        <v>722</v>
      </c>
      <c r="T10" s="14">
        <f>'[3]BEG 9&amp;U G'!Q44</f>
        <v>15.25</v>
      </c>
      <c r="V10" s="116" t="s">
        <v>766</v>
      </c>
      <c r="W10" s="14">
        <f>'[3]BEG 9&amp;U G'!E55</f>
        <v>14.65</v>
      </c>
      <c r="Y10" s="116" t="s">
        <v>910</v>
      </c>
      <c r="Z10" s="14">
        <f>'[3]BEG 11&amp;U B'!K11</f>
        <v>15.8</v>
      </c>
      <c r="AB10" s="116" t="s">
        <v>947</v>
      </c>
      <c r="AC10" s="14">
        <f>'[3]BEG 15&amp;U G'!K12</f>
        <v>16.600000000000001</v>
      </c>
      <c r="AE10" s="130" t="s">
        <v>547</v>
      </c>
      <c r="AF10" s="14">
        <f>'[3]BEG 15&amp;U G'!E8</f>
        <v>17</v>
      </c>
    </row>
    <row r="11" spans="1:32" x14ac:dyDescent="0.25">
      <c r="A11" s="116" t="s">
        <v>906</v>
      </c>
      <c r="B11" s="14">
        <f>'[3]BEG 9&amp;U G'!E66</f>
        <v>16.600000000000001</v>
      </c>
      <c r="D11" s="50" t="s">
        <v>163</v>
      </c>
      <c r="E11" s="14">
        <f>'[3]BEG 9&amp;U G'!K11</f>
        <v>14</v>
      </c>
      <c r="G11" s="116" t="s">
        <v>521</v>
      </c>
      <c r="H11" s="14">
        <f>'[3]BEG 9&amp;U G'!K8</f>
        <v>14.649999999999999</v>
      </c>
      <c r="J11" s="116" t="s">
        <v>562</v>
      </c>
      <c r="K11" s="14">
        <f>'[3]BEG 11&amp;U G'!Q11</f>
        <v>15.4</v>
      </c>
      <c r="M11" s="116" t="s">
        <v>198</v>
      </c>
      <c r="N11" s="14">
        <f>'[3]BEG 9&amp;U G'!K35</f>
        <v>15.15</v>
      </c>
      <c r="P11" s="116" t="s">
        <v>657</v>
      </c>
      <c r="Q11" s="14">
        <f>'[3]BEG 13&amp;U G'!K23</f>
        <v>15.15</v>
      </c>
      <c r="S11" s="116" t="s">
        <v>689</v>
      </c>
      <c r="T11" s="14">
        <f>'[3]BEG 11&amp;U MX'!AB9</f>
        <v>15.3</v>
      </c>
      <c r="V11" s="116" t="s">
        <v>770</v>
      </c>
      <c r="W11" s="14">
        <f>'[3]BEG 11&amp;U G'!K30</f>
        <v>14.899999999999999</v>
      </c>
      <c r="Y11" s="190" t="s">
        <v>1105</v>
      </c>
      <c r="Z11" s="14">
        <f>'[3]BEG 11&amp;U B'!K13</f>
        <v>15.8</v>
      </c>
      <c r="AB11" s="116" t="s">
        <v>949</v>
      </c>
      <c r="AC11" s="14">
        <f>'[3]BEG 9&amp;U MX'!F8</f>
        <v>16.649999999999999</v>
      </c>
      <c r="AE11" s="116" t="s">
        <v>542</v>
      </c>
      <c r="AF11" s="14">
        <f>'[3]BEG 11&amp;U B'!Q8</f>
        <v>17.100000000000001</v>
      </c>
    </row>
    <row r="12" spans="1:32" x14ac:dyDescent="0.25">
      <c r="A12" s="230" t="s">
        <v>905</v>
      </c>
      <c r="B12" s="14">
        <f>'[3]BEG 9&amp;U G'!E65</f>
        <v>16.649999999999999</v>
      </c>
      <c r="D12" s="116" t="s">
        <v>470</v>
      </c>
      <c r="E12" s="14">
        <f>'[3]BEG 9&amp;U G'!K8</f>
        <v>14.649999999999999</v>
      </c>
      <c r="G12" s="116" t="s">
        <v>530</v>
      </c>
      <c r="H12" s="14">
        <f>'[3]BEG 11&amp;U G'!Q41</f>
        <v>14.8</v>
      </c>
      <c r="J12" s="116" t="s">
        <v>561</v>
      </c>
      <c r="K12" s="14">
        <f>'[3]BEG 11&amp;U G'!Q10</f>
        <v>15.7</v>
      </c>
      <c r="M12" s="116" t="s">
        <v>585</v>
      </c>
      <c r="N12" s="14">
        <f>'[3]BEG 9&amp;U G'!E33</f>
        <v>15.25</v>
      </c>
      <c r="P12" s="116" t="s">
        <v>667</v>
      </c>
      <c r="Q12" s="14">
        <f>'[3]BEG 9&amp;U G'!E43</f>
        <v>15.3</v>
      </c>
      <c r="S12" s="116" t="s">
        <v>690</v>
      </c>
      <c r="T12" s="14">
        <f>'[3]BEG 11&amp;U MX'!AB10</f>
        <v>15.5</v>
      </c>
      <c r="V12" s="116" t="s">
        <v>774</v>
      </c>
      <c r="W12" s="14">
        <f>'[3]BEG 11&amp;U G'!K33</f>
        <v>16.399999999999999</v>
      </c>
      <c r="Y12" s="116" t="s">
        <v>908</v>
      </c>
      <c r="Z12" s="14">
        <f>'[3]BEG 11&amp;U B'!K8</f>
        <v>16.100000000000001</v>
      </c>
      <c r="AB12" s="116" t="s">
        <v>946</v>
      </c>
      <c r="AC12" s="14">
        <f>'[3]BEG 15&amp;U G'!K11</f>
        <v>16.649999999999999</v>
      </c>
      <c r="AE12" s="116" t="s">
        <v>171</v>
      </c>
      <c r="AF12" s="14">
        <f>'[3]BEG 11&amp;U G'!K41</f>
        <v>17.2</v>
      </c>
    </row>
    <row r="13" spans="1:32" ht="16.5" thickBot="1" x14ac:dyDescent="0.3">
      <c r="A13" s="116" t="s">
        <v>405</v>
      </c>
      <c r="B13" s="14">
        <f>'[3]BEG 11&amp;U MX'!F23</f>
        <v>16.8</v>
      </c>
      <c r="D13" s="116" t="s">
        <v>480</v>
      </c>
      <c r="E13" s="14">
        <f>'[3]BEG 11&amp;U G'!E12</f>
        <v>14.9</v>
      </c>
      <c r="G13" s="116" t="s">
        <v>536</v>
      </c>
      <c r="H13" s="14">
        <f>'[3]BEG 11&amp;U G'!K9</f>
        <v>15.3</v>
      </c>
      <c r="J13" s="116" t="s">
        <v>563</v>
      </c>
      <c r="K13" s="14">
        <f>'[3]BEG 11&amp;U G'!Q12</f>
        <v>15.8</v>
      </c>
      <c r="M13" s="116" t="s">
        <v>38</v>
      </c>
      <c r="N13" s="14">
        <f>'[3]BEG 11&amp;U MX'!F12</f>
        <v>15.5</v>
      </c>
      <c r="P13" s="116" t="s">
        <v>1128</v>
      </c>
      <c r="Q13" s="14">
        <f>'[3]BEG 13&amp;U G'!K20</f>
        <v>15.3</v>
      </c>
      <c r="S13" s="116" t="s">
        <v>688</v>
      </c>
      <c r="T13" s="14">
        <f>'[3]BEG 11&amp;U MX'!AB8</f>
        <v>15.6</v>
      </c>
      <c r="V13" s="116" t="s">
        <v>772</v>
      </c>
      <c r="W13" s="275">
        <f>'[3]BEG 11&amp;U G'!K32</f>
        <v>17.600000000000001</v>
      </c>
      <c r="Y13" s="116" t="s">
        <v>239</v>
      </c>
      <c r="Z13" s="275">
        <f>'[3]BEG 11&amp;U B'!K9</f>
        <v>16.7</v>
      </c>
      <c r="AB13" s="116" t="s">
        <v>953</v>
      </c>
      <c r="AC13" s="14">
        <f>'[3]BEG 9&amp;U MX'!F12</f>
        <v>16.8</v>
      </c>
      <c r="AE13" s="116" t="s">
        <v>546</v>
      </c>
      <c r="AF13" s="14">
        <f>'[3]BEG 11&amp;U B'!Q11</f>
        <v>17.200000000000003</v>
      </c>
    </row>
    <row r="14" spans="1:32" ht="16.5" thickBot="1" x14ac:dyDescent="0.3">
      <c r="A14" s="116" t="s">
        <v>885</v>
      </c>
      <c r="B14" s="14">
        <f>'[3]BEG 11&amp;U MX'!F21</f>
        <v>17</v>
      </c>
      <c r="D14" s="116" t="s">
        <v>472</v>
      </c>
      <c r="E14" s="14">
        <f>'[3]BEG 9&amp;U G'!E8</f>
        <v>15</v>
      </c>
      <c r="G14" s="116" t="s">
        <v>537</v>
      </c>
      <c r="H14" s="14">
        <f>'[3]BEG 11&amp;U G'!K10</f>
        <v>15.5</v>
      </c>
      <c r="J14" s="116" t="s">
        <v>292</v>
      </c>
      <c r="K14" s="14">
        <f>'[3]BEG 11&amp;U G'!Q8</f>
        <v>16.399999999999999</v>
      </c>
      <c r="M14" s="116" t="s">
        <v>589</v>
      </c>
      <c r="N14" s="14">
        <f>'[3]BEG 9&amp;U G'!K33</f>
        <v>15.6</v>
      </c>
      <c r="P14" s="116" t="s">
        <v>654</v>
      </c>
      <c r="Q14" s="14">
        <f>'[3]BEG 13&amp;U G'!K20</f>
        <v>15.3</v>
      </c>
      <c r="S14" s="116" t="s">
        <v>686</v>
      </c>
      <c r="T14" s="14">
        <f>'[3]BEG 11&amp;U MX'!AB12</f>
        <v>15.6</v>
      </c>
      <c r="W14" s="276">
        <f>SUM(W4:W13)</f>
        <v>148.5</v>
      </c>
      <c r="Z14" s="276">
        <f>SUM(Z4:Z13)</f>
        <v>155.79999999999998</v>
      </c>
      <c r="AB14" s="116" t="s">
        <v>939</v>
      </c>
      <c r="AC14" s="14">
        <f>'[3]BEG 11&amp;U G'!Q33</f>
        <v>16.8</v>
      </c>
      <c r="AE14" s="130" t="s">
        <v>175</v>
      </c>
      <c r="AF14" s="14">
        <f>'[3]BEG 15&amp;U G'!E11</f>
        <v>17.25</v>
      </c>
    </row>
    <row r="15" spans="1:32" x14ac:dyDescent="0.25">
      <c r="A15" s="116" t="s">
        <v>402</v>
      </c>
      <c r="B15" s="14">
        <f>'[3]BEG 9&amp;U B'!K11</f>
        <v>17.2</v>
      </c>
      <c r="D15" s="116" t="s">
        <v>77</v>
      </c>
      <c r="E15" s="14">
        <f>'[3]BEG 11&amp;U G'!E11</f>
        <v>15.6</v>
      </c>
      <c r="G15" s="116" t="s">
        <v>533</v>
      </c>
      <c r="H15" s="14">
        <f>'[3]BEG 13&amp;U G'!Q20</f>
        <v>15.600000000000001</v>
      </c>
      <c r="J15" s="116" t="s">
        <v>583</v>
      </c>
      <c r="K15" s="14">
        <f>'[3]BEG 11&amp;U B'!E12</f>
        <v>16.600000000000001</v>
      </c>
      <c r="M15" s="116" t="s">
        <v>591</v>
      </c>
      <c r="N15" s="14">
        <f>'[3]BEG 11&amp;U G'!E21</f>
        <v>15.7</v>
      </c>
      <c r="P15" s="116" t="s">
        <v>671</v>
      </c>
      <c r="Q15" s="14">
        <f>'[3]BEG 9&amp;U G'!K43</f>
        <v>15.350000000000001</v>
      </c>
      <c r="S15" s="116" t="s">
        <v>693</v>
      </c>
      <c r="T15" s="14">
        <f>'[3]BEG 11&amp;U G'!E33</f>
        <v>15.7</v>
      </c>
      <c r="AB15" s="116" t="s">
        <v>941</v>
      </c>
      <c r="AC15" s="14">
        <f>'[3]BEG 11&amp;U G'!Q35</f>
        <v>16.899999999999999</v>
      </c>
      <c r="AE15" s="116" t="s">
        <v>543</v>
      </c>
      <c r="AF15" s="14">
        <f>'[3]BEG 11&amp;U G'!K42</f>
        <v>17.3</v>
      </c>
    </row>
    <row r="16" spans="1:32" x14ac:dyDescent="0.25">
      <c r="A16" s="116" t="s">
        <v>399</v>
      </c>
      <c r="B16" s="14">
        <f>'[3]BEG 11&amp;U MX'!F18</f>
        <v>17.200000000000003</v>
      </c>
      <c r="D16" s="116" t="s">
        <v>157</v>
      </c>
      <c r="E16" s="14">
        <f>'[3]BEG 15&amp;U G'!E20</f>
        <v>15.899999999999999</v>
      </c>
      <c r="G16" s="116" t="s">
        <v>531</v>
      </c>
      <c r="H16" s="14">
        <f>'[3]BEG 11&amp;U G'!Q42</f>
        <v>15.799999999999999</v>
      </c>
      <c r="J16" s="116" t="s">
        <v>581</v>
      </c>
      <c r="K16" s="14">
        <f>'[3]BEG 11&amp;U B'!E10</f>
        <v>16.8</v>
      </c>
      <c r="M16" s="116" t="s">
        <v>216</v>
      </c>
      <c r="N16" s="14">
        <f>'[3]BEG 15&amp;U G'!Q8</f>
        <v>15.7</v>
      </c>
      <c r="P16" s="116" t="s">
        <v>650</v>
      </c>
      <c r="Q16" s="14">
        <f>'[3]BEG 13&amp;U G'!E21</f>
        <v>15.350000000000001</v>
      </c>
      <c r="S16" s="116" t="s">
        <v>687</v>
      </c>
      <c r="T16" s="14">
        <f>'[3]BEG 11&amp;U MX'!AB13</f>
        <v>16</v>
      </c>
      <c r="AB16" s="116" t="s">
        <v>951</v>
      </c>
      <c r="AC16" s="14">
        <f>'[3]BEG 9&amp;U MX'!F11</f>
        <v>16.950000000000003</v>
      </c>
      <c r="AE16" s="116" t="s">
        <v>167</v>
      </c>
      <c r="AF16" s="14">
        <f>'[3]BEG 11&amp;U G'!K46</f>
        <v>17.399999999999999</v>
      </c>
    </row>
    <row r="17" spans="1:32" x14ac:dyDescent="0.25">
      <c r="A17" s="116" t="s">
        <v>389</v>
      </c>
      <c r="B17" s="14">
        <f>'[3]BEG 11&amp;U MX'!F20</f>
        <v>17.399999999999999</v>
      </c>
      <c r="D17" s="116" t="s">
        <v>78</v>
      </c>
      <c r="E17" s="14">
        <f>'[3]BEG 11&amp;U G'!E10</f>
        <v>15.9</v>
      </c>
      <c r="G17" s="116" t="s">
        <v>535</v>
      </c>
      <c r="H17" s="14">
        <f>'[3]BEG 11&amp;U G'!K8</f>
        <v>15.8</v>
      </c>
      <c r="J17" s="116" t="s">
        <v>568</v>
      </c>
      <c r="K17" s="14">
        <f>'[3]BEG 9&amp;U G'!Q23</f>
        <v>16.850000000000001</v>
      </c>
      <c r="M17" s="116" t="s">
        <v>584</v>
      </c>
      <c r="N17" s="14">
        <f>'[3]BEG 9&amp;U G'!E32</f>
        <v>15.85</v>
      </c>
      <c r="P17" s="116" t="s">
        <v>666</v>
      </c>
      <c r="Q17" s="14">
        <f>'[3]BEG 9&amp;U G'!E42</f>
        <v>15.55</v>
      </c>
      <c r="S17" s="116" t="s">
        <v>692</v>
      </c>
      <c r="T17" s="14">
        <f>'[3]BEG 11&amp;U G'!E30</f>
        <v>16.2</v>
      </c>
      <c r="AB17" s="116" t="s">
        <v>938</v>
      </c>
      <c r="AC17" s="14">
        <f>'[3]BEG 11&amp;U G'!Q32</f>
        <v>17</v>
      </c>
      <c r="AE17" s="116" t="s">
        <v>1099</v>
      </c>
      <c r="AF17" s="14">
        <f>'[3]BEG 11&amp;U B'!Q13</f>
        <v>17.399999999999999</v>
      </c>
    </row>
    <row r="18" spans="1:32" ht="16.5" thickBot="1" x14ac:dyDescent="0.3">
      <c r="A18" s="116" t="s">
        <v>404</v>
      </c>
      <c r="B18" s="14">
        <f>'[3]BEG 9&amp;U B'!K8</f>
        <v>17.7</v>
      </c>
      <c r="D18" s="116" t="s">
        <v>161</v>
      </c>
      <c r="E18" s="14">
        <f>'[3]BEG 9&amp;U G'!E10</f>
        <v>16.100000000000001</v>
      </c>
      <c r="G18" s="116" t="s">
        <v>538</v>
      </c>
      <c r="H18" s="14">
        <f>'[3]BEG 11&amp;U G'!K11</f>
        <v>16.2</v>
      </c>
      <c r="J18" s="116" t="s">
        <v>582</v>
      </c>
      <c r="K18" s="275">
        <f>'[3]BEG 11&amp;U B'!E11</f>
        <v>17.600000000000001</v>
      </c>
      <c r="M18" s="116" t="s">
        <v>210</v>
      </c>
      <c r="N18" s="14">
        <f>'[3]BEG 9&amp;U G'!E31</f>
        <v>15.899999999999999</v>
      </c>
      <c r="P18" s="116" t="s">
        <v>648</v>
      </c>
      <c r="Q18" s="14">
        <f>'[3]BEG 13&amp;U G'!E19</f>
        <v>15.55</v>
      </c>
      <c r="S18" s="116" t="s">
        <v>324</v>
      </c>
      <c r="T18" s="275">
        <f>'[3]BEG 11&amp;U G'!E32</f>
        <v>16.5</v>
      </c>
      <c r="AB18" s="116" t="s">
        <v>952</v>
      </c>
      <c r="AC18" s="14">
        <f>'[3]BEG 9&amp;U MX'!F13</f>
        <v>17.350000000000001</v>
      </c>
      <c r="AE18" s="116" t="s">
        <v>545</v>
      </c>
      <c r="AF18" s="14">
        <f>'[3]BEG 11&amp;U B'!Q10</f>
        <v>17.5</v>
      </c>
    </row>
    <row r="19" spans="1:32" ht="16.5" thickBot="1" x14ac:dyDescent="0.3">
      <c r="A19" s="116" t="s">
        <v>888</v>
      </c>
      <c r="B19" s="275">
        <f>'[3]BEG 9&amp;U B'!K10</f>
        <v>17.7</v>
      </c>
      <c r="D19" s="116" t="s">
        <v>477</v>
      </c>
      <c r="E19" s="14">
        <f>'[3]BEG 11&amp;U G'!E8</f>
        <v>16.100000000000001</v>
      </c>
      <c r="G19" s="116" t="s">
        <v>522</v>
      </c>
      <c r="H19" s="14">
        <f>'[3]BEG 9&amp;U G'!K9</f>
        <v>16.399999999999999</v>
      </c>
      <c r="K19" s="276">
        <f>SUM(K9:K18)</f>
        <v>161.75</v>
      </c>
      <c r="M19" s="116" t="s">
        <v>204</v>
      </c>
      <c r="N19" s="14">
        <f>'[3]BEG 9&amp;U G'!K32</f>
        <v>16.25</v>
      </c>
      <c r="P19" s="116" t="s">
        <v>670</v>
      </c>
      <c r="Q19" s="14">
        <f>'[3]BEG 9&amp;U G'!K42</f>
        <v>15.85</v>
      </c>
      <c r="T19" s="276">
        <f>SUM(T9:T18)</f>
        <v>156.85</v>
      </c>
      <c r="AB19" s="116" t="s">
        <v>945</v>
      </c>
      <c r="AC19" s="14">
        <f>'[3]BEG 15&amp;U G'!K10</f>
        <v>17.350000000000001</v>
      </c>
      <c r="AE19" s="130" t="s">
        <v>176</v>
      </c>
      <c r="AF19" s="14">
        <f>'[3]BEG 15&amp;U G'!E9</f>
        <v>17.5</v>
      </c>
    </row>
    <row r="20" spans="1:32" ht="16.5" thickBot="1" x14ac:dyDescent="0.3">
      <c r="B20" s="276">
        <f>SUM(B10:B19)</f>
        <v>170.85</v>
      </c>
      <c r="D20" s="50" t="s">
        <v>160</v>
      </c>
      <c r="E20" s="14">
        <f>'[3]BEG 9&amp;U G'!K9</f>
        <v>16.399999999999999</v>
      </c>
      <c r="G20" s="116" t="s">
        <v>540</v>
      </c>
      <c r="H20" s="275">
        <f>'[3]BEG 11&amp;U G'!K13</f>
        <v>16.600000000000001</v>
      </c>
      <c r="M20" s="116" t="s">
        <v>207</v>
      </c>
      <c r="N20" s="14">
        <f>'[3]BEG 9&amp;U G'!K34</f>
        <v>16.3</v>
      </c>
      <c r="P20" s="116" t="s">
        <v>1127</v>
      </c>
      <c r="Q20" s="14">
        <f>'[3]BEG 9&amp;U G'!K44</f>
        <v>16.2</v>
      </c>
      <c r="AB20" s="116" t="s">
        <v>943</v>
      </c>
      <c r="AC20" s="14">
        <f>'[3]BEG 15&amp;U G'!K8</f>
        <v>17.399999999999999</v>
      </c>
      <c r="AE20" s="116" t="s">
        <v>166</v>
      </c>
      <c r="AF20" s="14">
        <f>'[3]BEG 11&amp;U G'!K45</f>
        <v>17.600000000000001</v>
      </c>
    </row>
    <row r="21" spans="1:32" ht="16.5" thickBot="1" x14ac:dyDescent="0.3">
      <c r="D21" s="116" t="s">
        <v>156</v>
      </c>
      <c r="E21" s="14">
        <f>'[3]BEG 15&amp;U G'!E19</f>
        <v>16.600000000000001</v>
      </c>
      <c r="H21" s="276">
        <f>SUM(H11:H20)</f>
        <v>156.64999999999998</v>
      </c>
      <c r="M21" s="116" t="s">
        <v>203</v>
      </c>
      <c r="N21" s="14">
        <f>'[3]BEG 9&amp;U G'!K31</f>
        <v>16.5</v>
      </c>
      <c r="P21" s="230" t="s">
        <v>651</v>
      </c>
      <c r="Q21" s="14">
        <f>'[3]BEG 13&amp;U G'!E22</f>
        <v>16.600000000000001</v>
      </c>
      <c r="AB21" s="130" t="s">
        <v>957</v>
      </c>
      <c r="AC21" s="14">
        <f>'[3]BEG 16&amp;A L'!E9</f>
        <v>18.3</v>
      </c>
      <c r="AE21" s="116" t="s">
        <v>544</v>
      </c>
      <c r="AF21" s="14">
        <f>'[3]BEG 11&amp;U B'!Q9</f>
        <v>17.600000000000001</v>
      </c>
    </row>
    <row r="22" spans="1:32" ht="16.5" thickBot="1" x14ac:dyDescent="0.3">
      <c r="D22" s="116" t="s">
        <v>162</v>
      </c>
      <c r="E22" s="275">
        <f>'[3]BEG 9&amp;U G'!E11</f>
        <v>17.299999999999997</v>
      </c>
      <c r="M22" s="116" t="s">
        <v>588</v>
      </c>
      <c r="N22" s="14">
        <f>'[3]BEG 9&amp;U G'!K30</f>
        <v>16.600000000000001</v>
      </c>
      <c r="P22" s="116" t="s">
        <v>652</v>
      </c>
      <c r="Q22" s="14">
        <f>'[3]BEG 13&amp;U G'!E23</f>
        <v>16.600000000000001</v>
      </c>
      <c r="AB22" s="130" t="s">
        <v>956</v>
      </c>
      <c r="AC22" s="14">
        <f>'[3]BEG 16&amp;A L'!E8</f>
        <v>18.5</v>
      </c>
      <c r="AE22" s="130" t="s">
        <v>91</v>
      </c>
      <c r="AF22" s="14">
        <f>'[3]BEG 15&amp;U G'!E10</f>
        <v>17.649999999999999</v>
      </c>
    </row>
    <row r="23" spans="1:32" ht="16.5" thickBot="1" x14ac:dyDescent="0.3">
      <c r="E23" s="276">
        <f>SUM(E13:E22)</f>
        <v>159.80000000000001</v>
      </c>
      <c r="M23" s="116" t="s">
        <v>200</v>
      </c>
      <c r="N23" s="14">
        <f>'[3]BEG 11&amp;U G'!E20</f>
        <v>16.7</v>
      </c>
      <c r="P23" s="116" t="s">
        <v>642</v>
      </c>
      <c r="Q23" s="14">
        <f>'[3]BEG 13&amp;U G'!K22</f>
        <v>16.649999999999999</v>
      </c>
      <c r="AB23" s="130" t="s">
        <v>958</v>
      </c>
      <c r="AC23" s="14">
        <f>'[3]BEG 16&amp;A L'!E10</f>
        <v>18.75</v>
      </c>
      <c r="AE23" s="116" t="s">
        <v>173</v>
      </c>
      <c r="AF23" s="14">
        <f>'[3]BEG 11&amp;U G'!K43</f>
        <v>18</v>
      </c>
    </row>
    <row r="24" spans="1:32" ht="16.5" thickBot="1" x14ac:dyDescent="0.3">
      <c r="M24" s="116" t="s">
        <v>217</v>
      </c>
      <c r="N24" s="14">
        <f>'[3]BEG 11&amp;U G'!E22</f>
        <v>16.7</v>
      </c>
      <c r="P24" s="116" t="s">
        <v>656</v>
      </c>
      <c r="Q24" s="14">
        <f>'[3]BEG 13&amp;U G'!K22</f>
        <v>16.649999999999999</v>
      </c>
      <c r="AB24" s="130" t="s">
        <v>959</v>
      </c>
      <c r="AC24" s="275">
        <f>'[3]BEG 16&amp;A L'!E11</f>
        <v>18.799999999999997</v>
      </c>
      <c r="AE24" s="116" t="s">
        <v>168</v>
      </c>
      <c r="AF24" s="275">
        <f>'[3]BEG 11&amp;U G'!K44</f>
        <v>18</v>
      </c>
    </row>
    <row r="25" spans="1:32" ht="16.5" thickBot="1" x14ac:dyDescent="0.3">
      <c r="M25" s="116" t="s">
        <v>205</v>
      </c>
      <c r="N25" s="14">
        <f>'[3]BEG 11&amp;U G'!E19</f>
        <v>16.799999999999997</v>
      </c>
      <c r="P25" s="116" t="s">
        <v>641</v>
      </c>
      <c r="Q25" s="14">
        <f>'[3]BEG 13&amp;U G'!K21</f>
        <v>17.149999999999999</v>
      </c>
      <c r="AC25" s="280">
        <f>SUM(AC15:AC24)</f>
        <v>177.3</v>
      </c>
      <c r="AF25" s="276">
        <f>SUM(AF15:AF24)</f>
        <v>175.95</v>
      </c>
    </row>
    <row r="26" spans="1:32" x14ac:dyDescent="0.25">
      <c r="M26" s="116" t="s">
        <v>201</v>
      </c>
      <c r="N26" s="14">
        <f>'[3]BEG 11&amp;U G'!E23</f>
        <v>17.100000000000001</v>
      </c>
      <c r="P26" s="116" t="s">
        <v>655</v>
      </c>
      <c r="Q26" s="14">
        <f>'[3]BEG 13&amp;U G'!K21</f>
        <v>17.149999999999999</v>
      </c>
    </row>
    <row r="27" spans="1:32" x14ac:dyDescent="0.25">
      <c r="M27" s="116" t="s">
        <v>196</v>
      </c>
      <c r="N27" s="14">
        <f>'[3]BEG 11&amp;U MX'!F8</f>
        <v>17.200000000000003</v>
      </c>
      <c r="P27" s="116" t="s">
        <v>640</v>
      </c>
      <c r="Q27" s="14">
        <f>'[3]BEG 13&amp;U G'!K19</f>
        <v>17.25</v>
      </c>
    </row>
    <row r="28" spans="1:32" ht="16.5" thickBot="1" x14ac:dyDescent="0.3">
      <c r="M28" s="116" t="s">
        <v>197</v>
      </c>
      <c r="N28" s="14">
        <f>'[3]BEG 11&amp;U MX'!F9</f>
        <v>17.200000000000003</v>
      </c>
      <c r="P28" s="116" t="s">
        <v>653</v>
      </c>
      <c r="Q28" s="275">
        <f>'[3]BEG 13&amp;U G'!K19</f>
        <v>17.25</v>
      </c>
    </row>
    <row r="29" spans="1:32" ht="16.5" thickBot="1" x14ac:dyDescent="0.3">
      <c r="M29" s="116" t="s">
        <v>592</v>
      </c>
      <c r="N29" s="14">
        <f>'[3]BEG 11&amp;U MX'!F10</f>
        <v>17.3</v>
      </c>
      <c r="Q29" s="276">
        <f>SUM(Q19:Q28)</f>
        <v>167.35000000000002</v>
      </c>
    </row>
    <row r="30" spans="1:32" x14ac:dyDescent="0.25">
      <c r="M30" s="116" t="s">
        <v>202</v>
      </c>
      <c r="N30" s="14">
        <f>'[3]BEG 11&amp;U MX'!F13</f>
        <v>17.3</v>
      </c>
    </row>
    <row r="31" spans="1:32" ht="16.5" thickBot="1" x14ac:dyDescent="0.3">
      <c r="M31" s="116" t="s">
        <v>199</v>
      </c>
      <c r="N31" s="275">
        <f>'[3]BEG 11&amp;U MX'!F11</f>
        <v>17.399999999999999</v>
      </c>
    </row>
    <row r="32" spans="1:32" ht="16.5" thickBot="1" x14ac:dyDescent="0.3">
      <c r="N32" s="276">
        <f>SUM(N22:N31)</f>
        <v>170.30000000000004</v>
      </c>
    </row>
  </sheetData>
  <mergeCells count="11">
    <mergeCell ref="P1:Q1"/>
    <mergeCell ref="A1:B1"/>
    <mergeCell ref="D1:E1"/>
    <mergeCell ref="G1:H1"/>
    <mergeCell ref="J1:K1"/>
    <mergeCell ref="M1:N1"/>
    <mergeCell ref="S1:T1"/>
    <mergeCell ref="V1:W1"/>
    <mergeCell ref="Y1:Z1"/>
    <mergeCell ref="AB1:AC1"/>
    <mergeCell ref="AE1:AF1"/>
  </mergeCells>
  <pageMargins left="0.75" right="0.75" top="1" bottom="1" header="0.5" footer="0.5"/>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E29"/>
  <sheetViews>
    <sheetView workbookViewId="0">
      <selection activeCell="J20" sqref="J20"/>
    </sheetView>
  </sheetViews>
  <sheetFormatPr defaultColWidth="11" defaultRowHeight="15.75" x14ac:dyDescent="0.25"/>
  <cols>
    <col min="1" max="1" width="17.625" bestFit="1" customWidth="1"/>
    <col min="2" max="2" width="6.875" style="257" bestFit="1" customWidth="1"/>
    <col min="3" max="3" width="3.375" customWidth="1"/>
    <col min="4" max="4" width="16.5" bestFit="1" customWidth="1"/>
    <col min="5" max="5" width="6.875" style="257" bestFit="1" customWidth="1"/>
  </cols>
  <sheetData>
    <row r="1" spans="1:5" ht="18.75" x14ac:dyDescent="0.3">
      <c r="A1" s="307" t="s">
        <v>1164</v>
      </c>
      <c r="B1" s="307"/>
      <c r="D1" s="307" t="s">
        <v>1157</v>
      </c>
      <c r="E1" s="307"/>
    </row>
    <row r="2" spans="1:5" x14ac:dyDescent="0.25">
      <c r="A2" s="10" t="s">
        <v>2</v>
      </c>
      <c r="B2" s="10" t="s">
        <v>5</v>
      </c>
      <c r="D2" s="10" t="s">
        <v>2</v>
      </c>
      <c r="E2" s="10" t="s">
        <v>5</v>
      </c>
    </row>
    <row r="3" spans="1:5" x14ac:dyDescent="0.25">
      <c r="A3" s="116" t="s">
        <v>788</v>
      </c>
      <c r="B3" s="14">
        <f>'INT 9&amp;U B'!E10</f>
        <v>13.7</v>
      </c>
      <c r="D3" s="116" t="s">
        <v>415</v>
      </c>
      <c r="E3" s="14">
        <f>'INT 11&amp;U B'!K8</f>
        <v>0</v>
      </c>
    </row>
    <row r="4" spans="1:5" x14ac:dyDescent="0.25">
      <c r="A4" s="116" t="s">
        <v>1165</v>
      </c>
      <c r="B4" s="14">
        <f>'INT 9&amp;U B'!E11</f>
        <v>15.600000000000001</v>
      </c>
      <c r="D4" s="116" t="s">
        <v>873</v>
      </c>
      <c r="E4" s="14">
        <f>'INT 11&amp;U B'!Q10</f>
        <v>0</v>
      </c>
    </row>
    <row r="5" spans="1:5" x14ac:dyDescent="0.25">
      <c r="A5" s="116" t="s">
        <v>787</v>
      </c>
      <c r="B5" s="14">
        <f>'INT 9&amp;U B'!E9</f>
        <v>16.100000000000001</v>
      </c>
      <c r="D5" s="116" t="s">
        <v>416</v>
      </c>
      <c r="E5" s="14">
        <f>'INT 11&amp;U B'!Q11</f>
        <v>0</v>
      </c>
    </row>
    <row r="6" spans="1:5" x14ac:dyDescent="0.25">
      <c r="A6" s="116" t="s">
        <v>358</v>
      </c>
      <c r="B6" s="14">
        <f>'INT 9&amp;U B'!E8</f>
        <v>16.8</v>
      </c>
      <c r="D6" s="116" t="s">
        <v>841</v>
      </c>
      <c r="E6" s="14">
        <f>'INT 9&amp;U B'!Q8</f>
        <v>14.4</v>
      </c>
    </row>
    <row r="7" spans="1:5" x14ac:dyDescent="0.25">
      <c r="A7" s="116" t="s">
        <v>337</v>
      </c>
      <c r="B7" s="14">
        <f>'INT 11&amp;U B'!E11</f>
        <v>16.899999999999999</v>
      </c>
      <c r="D7" s="116" t="s">
        <v>439</v>
      </c>
      <c r="E7" s="14">
        <f>'INT 9&amp;U B'!K8</f>
        <v>14.5</v>
      </c>
    </row>
    <row r="8" spans="1:5" x14ac:dyDescent="0.25">
      <c r="A8" s="116" t="s">
        <v>805</v>
      </c>
      <c r="B8" s="14">
        <f>'INT 11&amp;U B'!E9</f>
        <v>17</v>
      </c>
      <c r="D8" s="116" t="s">
        <v>438</v>
      </c>
      <c r="E8" s="14">
        <f>'INT 9&amp;U B'!K12</f>
        <v>14.8</v>
      </c>
    </row>
    <row r="9" spans="1:5" x14ac:dyDescent="0.25">
      <c r="A9" s="116" t="s">
        <v>359</v>
      </c>
      <c r="B9" s="14">
        <f>'INT 11&amp;U B'!E10</f>
        <v>17.399999999999999</v>
      </c>
      <c r="D9" s="116" t="s">
        <v>842</v>
      </c>
      <c r="E9" s="14">
        <f>'INT 9&amp;U B'!Q9</f>
        <v>15.1</v>
      </c>
    </row>
    <row r="10" spans="1:5" x14ac:dyDescent="0.25">
      <c r="A10" s="116" t="s">
        <v>360</v>
      </c>
      <c r="B10" s="14">
        <f>'INT 11&amp;U B'!E8</f>
        <v>17.600000000000001</v>
      </c>
      <c r="D10" s="116" t="s">
        <v>441</v>
      </c>
      <c r="E10" s="14">
        <f>'INT 9&amp;U B'!K9</f>
        <v>15.100000000000001</v>
      </c>
    </row>
    <row r="11" spans="1:5" x14ac:dyDescent="0.25">
      <c r="A11" s="116" t="s">
        <v>51</v>
      </c>
      <c r="B11" s="14">
        <f>'INT 11&amp;U B'!E12</f>
        <v>17.600000000000001</v>
      </c>
      <c r="D11" s="116" t="s">
        <v>444</v>
      </c>
      <c r="E11" s="14">
        <f>'INT 11&amp;U B'!Q12</f>
        <v>15.2</v>
      </c>
    </row>
    <row r="12" spans="1:5" x14ac:dyDescent="0.25">
      <c r="A12" s="116" t="s">
        <v>47</v>
      </c>
      <c r="B12" s="14">
        <f>'INT 15&amp;U B'!E10</f>
        <v>17.600000000000001</v>
      </c>
      <c r="D12" s="116" t="s">
        <v>844</v>
      </c>
      <c r="E12" s="14">
        <f>'INT 9&amp;U B'!Q11</f>
        <v>15.3</v>
      </c>
    </row>
    <row r="13" spans="1:5" x14ac:dyDescent="0.25">
      <c r="A13" s="116" t="s">
        <v>48</v>
      </c>
      <c r="B13" s="14">
        <f>'INT 15&amp;U B'!E9</f>
        <v>17.899999999999999</v>
      </c>
      <c r="D13" s="116" t="s">
        <v>843</v>
      </c>
      <c r="E13" s="14">
        <f>'INT 9&amp;U B'!Q10</f>
        <v>15.5</v>
      </c>
    </row>
    <row r="14" spans="1:5" x14ac:dyDescent="0.25">
      <c r="A14" s="116" t="s">
        <v>46</v>
      </c>
      <c r="B14" s="14">
        <f>'INT 15&amp;U B'!E8</f>
        <v>18.100000000000001</v>
      </c>
      <c r="D14" s="116" t="s">
        <v>442</v>
      </c>
      <c r="E14" s="14">
        <f>'INT 9&amp;U B'!K10</f>
        <v>15.6</v>
      </c>
    </row>
    <row r="15" spans="1:5" x14ac:dyDescent="0.25">
      <c r="A15" s="116" t="s">
        <v>794</v>
      </c>
      <c r="B15" s="14">
        <f>'INT 16&amp;A M'!E8</f>
        <v>18.299999999999997</v>
      </c>
      <c r="D15" s="116" t="s">
        <v>845</v>
      </c>
      <c r="E15" s="14">
        <f>'INT 9&amp;U B'!Q12</f>
        <v>15.600000000000001</v>
      </c>
    </row>
    <row r="16" spans="1:5" x14ac:dyDescent="0.25">
      <c r="A16" s="116" t="s">
        <v>361</v>
      </c>
      <c r="B16" s="14">
        <f>'INT 11&amp;U B'!E13</f>
        <v>18.3</v>
      </c>
      <c r="D16" s="116" t="s">
        <v>417</v>
      </c>
      <c r="E16" s="14">
        <f>'INT 11&amp;U B'!K13</f>
        <v>15.7</v>
      </c>
    </row>
    <row r="17" spans="1:5" x14ac:dyDescent="0.25">
      <c r="A17" s="116" t="s">
        <v>52</v>
      </c>
      <c r="B17" s="14">
        <f>'INT 15&amp;U B'!E12</f>
        <v>18.3</v>
      </c>
      <c r="D17" s="116" t="s">
        <v>874</v>
      </c>
      <c r="E17" s="14">
        <f>'INT 11&amp;U B'!Q13</f>
        <v>15.85</v>
      </c>
    </row>
    <row r="18" spans="1:5" x14ac:dyDescent="0.25">
      <c r="A18" s="116" t="s">
        <v>53</v>
      </c>
      <c r="B18" s="14">
        <f>'INT 16&amp;A M'!E11</f>
        <v>18.5</v>
      </c>
      <c r="D18" s="116" t="s">
        <v>872</v>
      </c>
      <c r="E18" s="14">
        <f>'INT 11&amp;U B'!Q9</f>
        <v>15.9</v>
      </c>
    </row>
    <row r="19" spans="1:5" x14ac:dyDescent="0.25">
      <c r="A19" s="116" t="s">
        <v>55</v>
      </c>
      <c r="B19" s="14">
        <f>'INT 15&amp;U B'!E11</f>
        <v>18.600000000000001</v>
      </c>
      <c r="D19" s="116" t="s">
        <v>869</v>
      </c>
      <c r="E19" s="14">
        <f>'INT 11&amp;U B'!K9</f>
        <v>15.95</v>
      </c>
    </row>
    <row r="20" spans="1:5" x14ac:dyDescent="0.25">
      <c r="A20" s="116" t="s">
        <v>795</v>
      </c>
      <c r="B20" s="14">
        <f>'INT 16&amp;A M'!E10</f>
        <v>19</v>
      </c>
      <c r="D20" s="116" t="s">
        <v>440</v>
      </c>
      <c r="E20" s="14">
        <f>'INT 9&amp;U B'!K11</f>
        <v>16.100000000000001</v>
      </c>
    </row>
    <row r="21" spans="1:5" ht="16.5" thickBot="1" x14ac:dyDescent="0.3">
      <c r="A21" s="116" t="s">
        <v>54</v>
      </c>
      <c r="B21" s="275">
        <f>'INT 16&amp;A M'!E9</f>
        <v>19.05</v>
      </c>
      <c r="D21" s="116" t="s">
        <v>870</v>
      </c>
      <c r="E21" s="14">
        <f>'INT 11&amp;U B'!K12</f>
        <v>16.25</v>
      </c>
    </row>
    <row r="22" spans="1:5" ht="16.5" thickBot="1" x14ac:dyDescent="0.3">
      <c r="B22" s="280">
        <f>SUM(B12:B21)</f>
        <v>183.65</v>
      </c>
      <c r="D22" s="116" t="s">
        <v>437</v>
      </c>
      <c r="E22" s="14">
        <f>'INT 11&amp;U B'!K11</f>
        <v>16.3</v>
      </c>
    </row>
    <row r="23" spans="1:5" x14ac:dyDescent="0.25">
      <c r="D23" s="116" t="s">
        <v>871</v>
      </c>
      <c r="E23" s="14">
        <f>'INT 11&amp;U B'!Q8</f>
        <v>16.75</v>
      </c>
    </row>
    <row r="24" spans="1:5" x14ac:dyDescent="0.25">
      <c r="D24" s="116" t="s">
        <v>24</v>
      </c>
      <c r="E24" s="14">
        <f>'INT 11&amp;U B'!K10</f>
        <v>17</v>
      </c>
    </row>
    <row r="25" spans="1:5" x14ac:dyDescent="0.25">
      <c r="D25" s="116" t="s">
        <v>853</v>
      </c>
      <c r="E25" s="14">
        <f>'INT 16&amp;A M'!K9</f>
        <v>17.600000000000001</v>
      </c>
    </row>
    <row r="26" spans="1:5" x14ac:dyDescent="0.25">
      <c r="D26" s="116" t="s">
        <v>413</v>
      </c>
      <c r="E26" s="14">
        <f>'INT 16&amp;A M'!K10</f>
        <v>17.7</v>
      </c>
    </row>
    <row r="27" spans="1:5" x14ac:dyDescent="0.25">
      <c r="D27" s="116" t="s">
        <v>852</v>
      </c>
      <c r="E27" s="14">
        <f>'INT 16&amp;A M'!K8</f>
        <v>18.8</v>
      </c>
    </row>
    <row r="28" spans="1:5" ht="16.5" thickBot="1" x14ac:dyDescent="0.3">
      <c r="D28" s="116" t="s">
        <v>28</v>
      </c>
      <c r="E28" s="275">
        <f>'INT 16&amp;A M'!K11</f>
        <v>19.2</v>
      </c>
    </row>
    <row r="29" spans="1:5" ht="16.5" thickBot="1" x14ac:dyDescent="0.3">
      <c r="E29" s="276">
        <f>SUM(E19:E28)</f>
        <v>171.64999999999998</v>
      </c>
    </row>
  </sheetData>
  <sortState ref="D3:E28">
    <sortCondition ref="E28"/>
  </sortState>
  <mergeCells count="2">
    <mergeCell ref="A1:B1"/>
    <mergeCell ref="D1:E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F47"/>
  <sheetViews>
    <sheetView topLeftCell="O18" workbookViewId="0">
      <selection activeCell="W47" sqref="W47"/>
    </sheetView>
  </sheetViews>
  <sheetFormatPr defaultColWidth="11" defaultRowHeight="15.75" x14ac:dyDescent="0.25"/>
  <cols>
    <col min="1" max="1" width="16.125" bestFit="1" customWidth="1"/>
    <col min="2" max="2" width="6.875" style="257" bestFit="1" customWidth="1"/>
    <col min="3" max="3" width="3.875" customWidth="1"/>
    <col min="4" max="4" width="17.125" bestFit="1" customWidth="1"/>
    <col min="5" max="5" width="6.875" style="257" bestFit="1" customWidth="1"/>
    <col min="6" max="6" width="4.125" customWidth="1"/>
    <col min="7" max="7" width="18.125" bestFit="1" customWidth="1"/>
    <col min="8" max="8" width="6.875" style="257" bestFit="1" customWidth="1"/>
    <col min="9" max="9" width="5" customWidth="1"/>
    <col min="10" max="10" width="22.375" bestFit="1" customWidth="1"/>
    <col min="11" max="11" width="6.875" style="257" bestFit="1" customWidth="1"/>
    <col min="12" max="12" width="4.875" customWidth="1"/>
    <col min="13" max="13" width="17.875" bestFit="1" customWidth="1"/>
    <col min="14" max="14" width="6.875" style="257" bestFit="1" customWidth="1"/>
    <col min="15" max="15" width="4.125" customWidth="1"/>
    <col min="16" max="16" width="15.625" bestFit="1" customWidth="1"/>
    <col min="17" max="17" width="6.875" style="48" bestFit="1" customWidth="1"/>
    <col min="18" max="18" width="3.5" customWidth="1"/>
    <col min="19" max="19" width="16" bestFit="1" customWidth="1"/>
    <col min="20" max="20" width="6.875" style="257" bestFit="1" customWidth="1"/>
    <col min="21" max="21" width="3.875" customWidth="1"/>
    <col min="22" max="22" width="17.375" bestFit="1" customWidth="1"/>
    <col min="23" max="23" width="6.875" style="257" bestFit="1" customWidth="1"/>
    <col min="24" max="24" width="3.5" customWidth="1"/>
    <col min="25" max="25" width="15.5" bestFit="1" customWidth="1"/>
    <col min="26" max="26" width="6.875" style="257" bestFit="1" customWidth="1"/>
    <col min="27" max="27" width="4.375" customWidth="1"/>
    <col min="28" max="28" width="17" bestFit="1" customWidth="1"/>
    <col min="29" max="29" width="6.875" style="257" bestFit="1" customWidth="1"/>
    <col min="30" max="30" width="3.375" customWidth="1"/>
    <col min="31" max="31" width="22.5" bestFit="1" customWidth="1"/>
    <col min="32" max="32" width="6.875" style="257" bestFit="1" customWidth="1"/>
  </cols>
  <sheetData>
    <row r="1" spans="1:32" ht="18.75" x14ac:dyDescent="0.3">
      <c r="A1" s="307" t="s">
        <v>368</v>
      </c>
      <c r="B1" s="307"/>
      <c r="D1" s="307" t="s">
        <v>1090</v>
      </c>
      <c r="E1" s="307"/>
      <c r="G1" s="307" t="s">
        <v>1009</v>
      </c>
      <c r="H1" s="307"/>
      <c r="J1" s="307" t="s">
        <v>1166</v>
      </c>
      <c r="K1" s="307"/>
      <c r="M1" s="307" t="s">
        <v>1161</v>
      </c>
      <c r="N1" s="307"/>
      <c r="P1" s="307" t="s">
        <v>85</v>
      </c>
      <c r="Q1" s="307"/>
      <c r="S1" s="307" t="s">
        <v>724</v>
      </c>
      <c r="T1" s="307"/>
      <c r="V1" s="307" t="s">
        <v>1164</v>
      </c>
      <c r="W1" s="307"/>
      <c r="Y1" s="307" t="s">
        <v>1157</v>
      </c>
      <c r="Z1" s="307"/>
      <c r="AB1" s="307" t="s">
        <v>1167</v>
      </c>
      <c r="AC1" s="307"/>
      <c r="AE1" s="307" t="s">
        <v>80</v>
      </c>
      <c r="AF1" s="307"/>
    </row>
    <row r="2" spans="1:32" x14ac:dyDescent="0.25">
      <c r="A2" s="10" t="s">
        <v>2</v>
      </c>
      <c r="B2" s="10" t="s">
        <v>5</v>
      </c>
      <c r="D2" s="10" t="s">
        <v>2</v>
      </c>
      <c r="E2" s="10" t="s">
        <v>5</v>
      </c>
      <c r="G2" s="10" t="s">
        <v>2</v>
      </c>
      <c r="H2" s="10" t="s">
        <v>5</v>
      </c>
      <c r="J2" s="10" t="s">
        <v>2</v>
      </c>
      <c r="K2" s="10" t="s">
        <v>5</v>
      </c>
      <c r="M2" s="10" t="s">
        <v>2</v>
      </c>
      <c r="N2" s="10" t="s">
        <v>5</v>
      </c>
      <c r="P2" s="10" t="s">
        <v>2</v>
      </c>
      <c r="Q2" s="10" t="s">
        <v>5</v>
      </c>
      <c r="S2" s="10" t="s">
        <v>2</v>
      </c>
      <c r="T2" s="10" t="s">
        <v>5</v>
      </c>
      <c r="V2" s="10" t="s">
        <v>2</v>
      </c>
      <c r="W2" s="10" t="s">
        <v>5</v>
      </c>
      <c r="Y2" s="10" t="s">
        <v>2</v>
      </c>
      <c r="Z2" s="10" t="s">
        <v>5</v>
      </c>
      <c r="AB2" s="10" t="s">
        <v>2</v>
      </c>
      <c r="AC2" s="10" t="s">
        <v>5</v>
      </c>
      <c r="AE2" s="10" t="s">
        <v>2</v>
      </c>
      <c r="AF2" s="10" t="s">
        <v>5</v>
      </c>
    </row>
    <row r="3" spans="1:32" x14ac:dyDescent="0.25">
      <c r="A3" s="116"/>
      <c r="B3" s="14">
        <f>'INT 11&amp;U G'!Q11</f>
        <v>0</v>
      </c>
      <c r="D3" s="116" t="s">
        <v>180</v>
      </c>
      <c r="E3" s="14">
        <f>'INT 9&amp;U G'!K12</f>
        <v>0</v>
      </c>
      <c r="G3" s="116" t="s">
        <v>595</v>
      </c>
      <c r="H3" s="14">
        <f>'INT 11&amp;U G'!E32</f>
        <v>0</v>
      </c>
      <c r="J3" s="116" t="s">
        <v>279</v>
      </c>
      <c r="K3" s="14">
        <f>'INT 11&amp;U G'!Q34</f>
        <v>0</v>
      </c>
      <c r="M3" s="116"/>
      <c r="N3" s="14">
        <f>'INT 11&amp;U G'!E44</f>
        <v>0</v>
      </c>
      <c r="P3" s="116" t="s">
        <v>330</v>
      </c>
      <c r="Q3" s="274">
        <f>'INT 11&amp;U G'!Q41</f>
        <v>0</v>
      </c>
      <c r="S3" s="116" t="s">
        <v>735</v>
      </c>
      <c r="T3" s="14">
        <f>'INT 9&amp;U G'!E42</f>
        <v>0</v>
      </c>
      <c r="V3" s="116" t="s">
        <v>352</v>
      </c>
      <c r="W3" s="14">
        <f>'INT 13&amp;U G'!Q35</f>
        <v>0</v>
      </c>
      <c r="Y3" s="116" t="s">
        <v>451</v>
      </c>
      <c r="Z3" s="14">
        <f>'INT 11&amp;U G'!E67</f>
        <v>9.1999999999999993</v>
      </c>
      <c r="AB3" s="116" t="s">
        <v>138</v>
      </c>
      <c r="AC3" s="14">
        <f>'INT 15&amp;U G '!E12</f>
        <v>0</v>
      </c>
      <c r="AE3" s="116" t="s">
        <v>575</v>
      </c>
      <c r="AF3" s="14">
        <f>'INT 15&amp;U G '!E19</f>
        <v>0</v>
      </c>
    </row>
    <row r="4" spans="1:32" x14ac:dyDescent="0.25">
      <c r="A4" s="116" t="s">
        <v>371</v>
      </c>
      <c r="B4" s="14">
        <f>'INT 9&amp;U G'!E11</f>
        <v>13.8</v>
      </c>
      <c r="D4" s="116" t="s">
        <v>189</v>
      </c>
      <c r="E4" s="14">
        <f>'INT 11&amp;U G'!K21</f>
        <v>0</v>
      </c>
      <c r="G4" s="116" t="s">
        <v>607</v>
      </c>
      <c r="H4" s="14">
        <f>'INT 9&amp;U G'!K21</f>
        <v>12.6</v>
      </c>
      <c r="J4" s="116" t="s">
        <v>271</v>
      </c>
      <c r="K4" s="14">
        <f>'INT 9&amp;U G'!Q22</f>
        <v>14.7</v>
      </c>
      <c r="M4" s="116"/>
      <c r="N4" s="14">
        <f>'INT 11&amp;U G'!K45</f>
        <v>0</v>
      </c>
      <c r="P4" s="116" t="s">
        <v>327</v>
      </c>
      <c r="Q4" s="274">
        <f>'INT 11&amp;U G'!Q46</f>
        <v>0</v>
      </c>
      <c r="S4" s="116" t="s">
        <v>732</v>
      </c>
      <c r="T4" s="14">
        <f>'INT 11&amp;U G'!E56</f>
        <v>0</v>
      </c>
      <c r="V4" s="116" t="s">
        <v>806</v>
      </c>
      <c r="W4" s="14">
        <f>'INT 15&amp;U G '!E31</f>
        <v>0</v>
      </c>
      <c r="Y4" s="116" t="s">
        <v>22</v>
      </c>
      <c r="Z4" s="14">
        <f>'INT 13&amp;U G'!Q43</f>
        <v>15.65</v>
      </c>
      <c r="AB4" s="116" t="s">
        <v>494</v>
      </c>
      <c r="AC4" s="14">
        <f>'INT 11&amp;U G'!K9</f>
        <v>13.899999999999999</v>
      </c>
      <c r="AE4" s="116" t="s">
        <v>577</v>
      </c>
      <c r="AF4" s="14">
        <f>'INT 15&amp;U MX'!F13</f>
        <v>0</v>
      </c>
    </row>
    <row r="5" spans="1:32" x14ac:dyDescent="0.25">
      <c r="A5" s="116" t="s">
        <v>506</v>
      </c>
      <c r="B5" s="14">
        <f>'INT 11&amp;U G'!Q12</f>
        <v>14</v>
      </c>
      <c r="D5" s="116" t="s">
        <v>553</v>
      </c>
      <c r="E5" s="14">
        <f>'INT 9&amp;U G'!K10</f>
        <v>14.2</v>
      </c>
      <c r="G5" s="116" t="s">
        <v>606</v>
      </c>
      <c r="H5" s="14">
        <f>'INT 9&amp;U G'!K20</f>
        <v>13.5</v>
      </c>
      <c r="J5" s="116" t="s">
        <v>619</v>
      </c>
      <c r="K5" s="14">
        <f>'INT 9&amp;U G'!Q23</f>
        <v>15</v>
      </c>
      <c r="M5" s="116" t="s">
        <v>661</v>
      </c>
      <c r="N5" s="14">
        <f>'INT 9&amp;U G'!E31</f>
        <v>15</v>
      </c>
      <c r="P5" s="116" t="s">
        <v>708</v>
      </c>
      <c r="Q5" s="274">
        <f>'INT 9&amp;U G'!K34</f>
        <v>12.3</v>
      </c>
      <c r="S5" s="116" t="s">
        <v>728</v>
      </c>
      <c r="T5" s="14">
        <f>'INT 11&amp;U G'!E52</f>
        <v>15.6</v>
      </c>
      <c r="V5" s="116" t="s">
        <v>348</v>
      </c>
      <c r="W5" s="14">
        <f>'INT 15&amp;U G '!E34</f>
        <v>0</v>
      </c>
      <c r="Y5" s="116" t="s">
        <v>21</v>
      </c>
      <c r="Z5" s="14">
        <f>'INT 13&amp;U G'!Q41</f>
        <v>15.75</v>
      </c>
      <c r="AB5" s="116" t="s">
        <v>495</v>
      </c>
      <c r="AC5" s="14">
        <f>'INT 11&amp;U G'!K13</f>
        <v>15.100000000000001</v>
      </c>
      <c r="AE5" s="116" t="s">
        <v>574</v>
      </c>
      <c r="AF5" s="14">
        <f>'INT 13&amp;U G'!E21</f>
        <v>14.600000000000001</v>
      </c>
    </row>
    <row r="6" spans="1:32" x14ac:dyDescent="0.25">
      <c r="A6" s="116" t="s">
        <v>502</v>
      </c>
      <c r="B6" s="14">
        <f>'INT 9&amp;U G'!E10</f>
        <v>14.6</v>
      </c>
      <c r="D6" s="116" t="s">
        <v>554</v>
      </c>
      <c r="E6" s="14">
        <f>'INT 9&amp;U G'!Q8</f>
        <v>14.2</v>
      </c>
      <c r="G6" s="116" t="s">
        <v>609</v>
      </c>
      <c r="H6" s="14">
        <f>'INT 9&amp;U G'!K23</f>
        <v>13.899999999999999</v>
      </c>
      <c r="J6" s="116" t="s">
        <v>283</v>
      </c>
      <c r="K6" s="14">
        <f>'INT 13&amp;U G'!Q23</f>
        <v>15.45</v>
      </c>
      <c r="M6" s="116" t="s">
        <v>229</v>
      </c>
      <c r="N6" s="14">
        <f>'INT 11&amp;U G'!E45</f>
        <v>15.5</v>
      </c>
      <c r="P6" s="116" t="s">
        <v>713</v>
      </c>
      <c r="Q6" s="274">
        <f>'INT 9&amp;U G'!Q35</f>
        <v>14.5</v>
      </c>
      <c r="S6" s="116" t="s">
        <v>738</v>
      </c>
      <c r="T6" s="14">
        <f>'INT 9&amp;U G'!E45</f>
        <v>16</v>
      </c>
      <c r="V6" s="116" t="s">
        <v>57</v>
      </c>
      <c r="W6" s="14">
        <f>'INT 16&amp;A L'!E8</f>
        <v>0</v>
      </c>
      <c r="Y6" s="116" t="s">
        <v>862</v>
      </c>
      <c r="Z6" s="14">
        <f>'INT 9&amp;U G'!E56</f>
        <v>15.8</v>
      </c>
      <c r="AB6" s="116" t="s">
        <v>140</v>
      </c>
      <c r="AC6" s="14">
        <f>'INT 11&amp;U G'!K12</f>
        <v>15.2</v>
      </c>
      <c r="AE6" s="116" t="s">
        <v>145</v>
      </c>
      <c r="AF6" s="14">
        <f>'INT 13&amp;U G'!E22</f>
        <v>15</v>
      </c>
    </row>
    <row r="7" spans="1:32" x14ac:dyDescent="0.25">
      <c r="A7" s="116" t="s">
        <v>369</v>
      </c>
      <c r="B7" s="14">
        <f>'INT 9&amp;U G'!E12</f>
        <v>15</v>
      </c>
      <c r="D7" s="116" t="s">
        <v>178</v>
      </c>
      <c r="E7" s="14">
        <f>'INT 9&amp;U G'!Q11</f>
        <v>14.2</v>
      </c>
      <c r="G7" s="116" t="s">
        <v>608</v>
      </c>
      <c r="H7" s="14">
        <f>'INT 9&amp;U G'!K22</f>
        <v>14.1</v>
      </c>
      <c r="J7" s="116" t="s">
        <v>618</v>
      </c>
      <c r="K7" s="14">
        <f>'INT 9&amp;U G'!Q20</f>
        <v>15.5</v>
      </c>
      <c r="M7" s="116" t="s">
        <v>232</v>
      </c>
      <c r="N7" s="14">
        <f>'INT 11&amp;U G'!E41</f>
        <v>15.8</v>
      </c>
      <c r="P7" s="116" t="s">
        <v>709</v>
      </c>
      <c r="Q7" s="274">
        <f>'INT 9&amp;U G'!K35</f>
        <v>15</v>
      </c>
      <c r="S7" s="116" t="s">
        <v>743</v>
      </c>
      <c r="T7" s="14">
        <f>'INT 13&amp;U G'!E33</f>
        <v>16.05</v>
      </c>
      <c r="V7" s="116" t="s">
        <v>341</v>
      </c>
      <c r="W7" s="14">
        <f>'INT 16&amp;A L'!E9</f>
        <v>0</v>
      </c>
      <c r="Y7" s="116" t="s">
        <v>430</v>
      </c>
      <c r="Z7" s="14">
        <f>'INT 13&amp;U G'!Q44</f>
        <v>15.899999999999999</v>
      </c>
      <c r="AB7" s="116" t="s">
        <v>136</v>
      </c>
      <c r="AC7" s="14">
        <f>'INT 15&amp;U G '!E11</f>
        <v>15.8</v>
      </c>
      <c r="AE7" s="116" t="s">
        <v>573</v>
      </c>
      <c r="AF7" s="14">
        <f>'INT 13&amp;U G'!E20</f>
        <v>15.149999999999999</v>
      </c>
    </row>
    <row r="8" spans="1:32" x14ac:dyDescent="0.25">
      <c r="A8" s="116" t="s">
        <v>504</v>
      </c>
      <c r="B8" s="14">
        <f>'INT 11&amp;U G'!Q9</f>
        <v>15</v>
      </c>
      <c r="D8" s="116" t="s">
        <v>555</v>
      </c>
      <c r="E8" s="14">
        <f>'INT 9&amp;U G'!Q9</f>
        <v>15</v>
      </c>
      <c r="G8" s="116" t="s">
        <v>605</v>
      </c>
      <c r="H8" s="14">
        <f>'INT 9&amp;U G'!K19</f>
        <v>14.2</v>
      </c>
      <c r="J8" s="116" t="s">
        <v>270</v>
      </c>
      <c r="K8" s="14">
        <f>'INT 9&amp;U G'!Q21</f>
        <v>15.7</v>
      </c>
      <c r="M8" s="116" t="s">
        <v>235</v>
      </c>
      <c r="N8" s="14">
        <f>'INT 11&amp;U G'!K46</f>
        <v>16</v>
      </c>
      <c r="P8" s="116" t="s">
        <v>329</v>
      </c>
      <c r="Q8" s="274">
        <f>'INT 9&amp;U G'!Q33</f>
        <v>15.1</v>
      </c>
      <c r="S8" s="116" t="s">
        <v>741</v>
      </c>
      <c r="T8" s="14">
        <f>'INT 13&amp;U G'!E31</f>
        <v>16.299999999999997</v>
      </c>
      <c r="V8" s="116" t="s">
        <v>339</v>
      </c>
      <c r="W8" s="14">
        <f>'INT 16&amp;A L'!E10</f>
        <v>0</v>
      </c>
      <c r="Y8" s="116" t="s">
        <v>858</v>
      </c>
      <c r="Z8" s="14">
        <f>'INT 9&amp;U G'!E52</f>
        <v>16</v>
      </c>
      <c r="AB8" s="116" t="s">
        <v>141</v>
      </c>
      <c r="AC8" s="14">
        <f>'INT 11&amp;U G'!K8</f>
        <v>16</v>
      </c>
      <c r="AE8" s="116" t="s">
        <v>147</v>
      </c>
      <c r="AF8" s="14">
        <f>'INT 15&amp;U G '!E22</f>
        <v>15.600000000000001</v>
      </c>
    </row>
    <row r="9" spans="1:32" x14ac:dyDescent="0.25">
      <c r="A9" s="116" t="s">
        <v>501</v>
      </c>
      <c r="B9" s="14">
        <f>'INT 9&amp;U G'!E8</f>
        <v>15.1</v>
      </c>
      <c r="D9" s="116" t="s">
        <v>179</v>
      </c>
      <c r="E9" s="14">
        <f>'INT 9&amp;U G'!Q10</f>
        <v>15.1</v>
      </c>
      <c r="G9" s="116" t="s">
        <v>604</v>
      </c>
      <c r="H9" s="14">
        <f>'INT 9&amp;U G'!E23</f>
        <v>14.8</v>
      </c>
      <c r="J9" s="116" t="s">
        <v>277</v>
      </c>
      <c r="K9" s="14">
        <f>'INT 11&amp;U G'!Q33</f>
        <v>15.8</v>
      </c>
      <c r="M9" s="116" t="s">
        <v>662</v>
      </c>
      <c r="N9" s="14">
        <f>'INT 9&amp;U G'!E32</f>
        <v>16.100000000000001</v>
      </c>
      <c r="P9" s="116" t="s">
        <v>705</v>
      </c>
      <c r="Q9" s="274">
        <f>'INT 9&amp;U G'!K31</f>
        <v>15.2</v>
      </c>
      <c r="S9" s="116" t="s">
        <v>734</v>
      </c>
      <c r="T9" s="14">
        <f>'INT 9&amp;U G'!E41</f>
        <v>16.3</v>
      </c>
      <c r="V9" s="116" t="s">
        <v>799</v>
      </c>
      <c r="W9" s="14">
        <f>'INT 9&amp;U G'!Q45</f>
        <v>13.4</v>
      </c>
      <c r="Y9" s="116" t="s">
        <v>860</v>
      </c>
      <c r="Z9" s="14">
        <f>'INT 9&amp;U G'!E54</f>
        <v>16.100000000000001</v>
      </c>
      <c r="AB9" s="116" t="s">
        <v>137</v>
      </c>
      <c r="AC9" s="14">
        <f>'INT 15&amp;U G '!E8</f>
        <v>16</v>
      </c>
      <c r="AE9" s="116" t="s">
        <v>155</v>
      </c>
      <c r="AF9" s="14">
        <f>'INT 13&amp;U G'!E19</f>
        <v>15.75</v>
      </c>
    </row>
    <row r="10" spans="1:32" x14ac:dyDescent="0.25">
      <c r="A10" s="116" t="s">
        <v>505</v>
      </c>
      <c r="B10" s="14">
        <f>'INT 11&amp;U G'!Q10</f>
        <v>15.100000000000001</v>
      </c>
      <c r="D10" s="116" t="s">
        <v>552</v>
      </c>
      <c r="E10" s="14">
        <f>'INT 9&amp;U G'!K9</f>
        <v>15.299999999999999</v>
      </c>
      <c r="G10" s="116" t="s">
        <v>218</v>
      </c>
      <c r="H10" s="14">
        <f>'INT 9&amp;U G'!E20</f>
        <v>15.100000000000001</v>
      </c>
      <c r="J10" s="116" t="s">
        <v>464</v>
      </c>
      <c r="K10" s="14">
        <f>'INT 13&amp;U G'!Q22</f>
        <v>15.9</v>
      </c>
      <c r="M10" s="116" t="s">
        <v>658</v>
      </c>
      <c r="N10" s="14">
        <f>'INT 11&amp;U G'!E42</f>
        <v>16.100000000000001</v>
      </c>
      <c r="P10" s="116" t="s">
        <v>704</v>
      </c>
      <c r="Q10" s="274">
        <f>'INT 9&amp;U G'!K30</f>
        <v>15.3</v>
      </c>
      <c r="S10" s="116" t="s">
        <v>736</v>
      </c>
      <c r="T10" s="14">
        <f>'INT 9&amp;U G'!E43</f>
        <v>16.399999999999999</v>
      </c>
      <c r="V10" s="116" t="s">
        <v>796</v>
      </c>
      <c r="W10" s="14">
        <f>'INT 9&amp;U G'!Q41</f>
        <v>15.4</v>
      </c>
      <c r="Y10" s="116" t="s">
        <v>81</v>
      </c>
      <c r="Z10" s="14">
        <f>'INT 13&amp;U G'!K44</f>
        <v>16.100000000000001</v>
      </c>
      <c r="AB10" s="116" t="s">
        <v>496</v>
      </c>
      <c r="AC10" s="14">
        <f>'INT 13&amp;U G'!K12</f>
        <v>16.5</v>
      </c>
      <c r="AE10" s="116" t="s">
        <v>578</v>
      </c>
      <c r="AF10" s="14">
        <f>'INT 15&amp;U MX'!F12</f>
        <v>16.299999999999997</v>
      </c>
    </row>
    <row r="11" spans="1:32" x14ac:dyDescent="0.25">
      <c r="A11" s="116" t="s">
        <v>512</v>
      </c>
      <c r="B11" s="14">
        <f>'INT 11&amp;U G'!E22</f>
        <v>15.25</v>
      </c>
      <c r="D11" s="116" t="s">
        <v>558</v>
      </c>
      <c r="E11" s="14">
        <f>'INT 13&amp;U G'!Q11</f>
        <v>15.45</v>
      </c>
      <c r="G11" s="116" t="s">
        <v>603</v>
      </c>
      <c r="H11" s="14">
        <f>'INT 9&amp;U G'!E19</f>
        <v>15.6</v>
      </c>
      <c r="J11" s="116" t="s">
        <v>275</v>
      </c>
      <c r="K11" s="14">
        <f>'INT 13&amp;U G'!Q21</f>
        <v>16.149999999999999</v>
      </c>
      <c r="M11" s="116" t="s">
        <v>228</v>
      </c>
      <c r="N11" s="14">
        <f>'INT 9&amp;U G'!E34</f>
        <v>16.3</v>
      </c>
      <c r="P11" s="116" t="s">
        <v>706</v>
      </c>
      <c r="Q11" s="274">
        <f>'INT 9&amp;U G'!K32</f>
        <v>15.5</v>
      </c>
      <c r="S11" s="116" t="s">
        <v>740</v>
      </c>
      <c r="T11" s="14">
        <f>'INT 13&amp;U G'!E30</f>
        <v>16.45</v>
      </c>
      <c r="V11" s="116" t="s">
        <v>798</v>
      </c>
      <c r="W11" s="14">
        <f>'INT 9&amp;U G'!Q44</f>
        <v>15.600000000000001</v>
      </c>
      <c r="Y11" s="116" t="s">
        <v>453</v>
      </c>
      <c r="Z11" s="14">
        <f>'INT 13&amp;U G'!K43</f>
        <v>16.149999999999999</v>
      </c>
      <c r="AB11" s="116" t="s">
        <v>133</v>
      </c>
      <c r="AC11" s="14">
        <f>'INT 11&amp;U G'!K11</f>
        <v>16.799999999999997</v>
      </c>
      <c r="AE11" s="116" t="s">
        <v>153</v>
      </c>
      <c r="AF11" s="14">
        <f>'INT 13&amp;U G'!E24</f>
        <v>16.3</v>
      </c>
    </row>
    <row r="12" spans="1:32" x14ac:dyDescent="0.25">
      <c r="A12" s="116" t="s">
        <v>513</v>
      </c>
      <c r="B12" s="14">
        <f>'INT 15&amp;U G '!K8</f>
        <v>15.4</v>
      </c>
      <c r="D12" s="116" t="s">
        <v>177</v>
      </c>
      <c r="E12" s="14">
        <f>'INT 9&amp;U G'!K8</f>
        <v>15.5</v>
      </c>
      <c r="G12" s="116" t="s">
        <v>1088</v>
      </c>
      <c r="H12" s="14">
        <f>'INT 11&amp;U G'!E31</f>
        <v>15.7</v>
      </c>
      <c r="J12" s="116" t="s">
        <v>280</v>
      </c>
      <c r="K12" s="14">
        <f>'INT 11&amp;U G'!Q32</f>
        <v>16.2</v>
      </c>
      <c r="M12" s="116" t="s">
        <v>664</v>
      </c>
      <c r="N12" s="14">
        <f>'INT 9&amp;U G'!E35</f>
        <v>16.3</v>
      </c>
      <c r="P12" s="116" t="s">
        <v>707</v>
      </c>
      <c r="Q12" s="274">
        <f>'INT 9&amp;U G'!K33</f>
        <v>15.5</v>
      </c>
      <c r="S12" s="116" t="s">
        <v>731</v>
      </c>
      <c r="T12" s="14">
        <f>'INT 11&amp;U G'!E55</f>
        <v>16.5</v>
      </c>
      <c r="V12" s="116" t="s">
        <v>797</v>
      </c>
      <c r="W12" s="14">
        <f>'INT 9&amp;U G'!Q43</f>
        <v>15.7</v>
      </c>
      <c r="Y12" s="116" t="s">
        <v>859</v>
      </c>
      <c r="Z12" s="14">
        <f>'INT 9&amp;U G'!E53</f>
        <v>16.2</v>
      </c>
      <c r="AB12" s="116" t="s">
        <v>131</v>
      </c>
      <c r="AC12" s="14">
        <f>'INT 13&amp;U G'!K10</f>
        <v>16.799999999999997</v>
      </c>
      <c r="AE12" s="116" t="s">
        <v>576</v>
      </c>
      <c r="AF12" s="14">
        <f>'INT 15&amp;U G '!E24</f>
        <v>16.899999999999999</v>
      </c>
    </row>
    <row r="13" spans="1:32" x14ac:dyDescent="0.25">
      <c r="A13" s="116" t="s">
        <v>509</v>
      </c>
      <c r="B13" s="14">
        <f>'INT 11&amp;U G'!E19</f>
        <v>15.5</v>
      </c>
      <c r="D13" s="116" t="s">
        <v>181</v>
      </c>
      <c r="E13" s="14">
        <f>'INT 9&amp;U G'!K11</f>
        <v>15.5</v>
      </c>
      <c r="G13" s="116" t="s">
        <v>596</v>
      </c>
      <c r="H13" s="14">
        <f>'INT 11&amp;U G'!E35</f>
        <v>15.799999999999999</v>
      </c>
      <c r="J13" s="116" t="s">
        <v>269</v>
      </c>
      <c r="K13" s="14">
        <f>'INT 9&amp;U G'!Q19</f>
        <v>16.5</v>
      </c>
      <c r="M13" s="116" t="s">
        <v>231</v>
      </c>
      <c r="N13" s="14">
        <f>'INT 9&amp;U G'!E30</f>
        <v>16.399999999999999</v>
      </c>
      <c r="P13" s="116" t="s">
        <v>325</v>
      </c>
      <c r="Q13" s="274">
        <f>'INT 11&amp;U G'!Q45</f>
        <v>15.6</v>
      </c>
      <c r="S13" s="116" t="s">
        <v>744</v>
      </c>
      <c r="T13" s="14">
        <f>'INT 13&amp;U G'!E34</f>
        <v>16.5</v>
      </c>
      <c r="V13" s="116" t="s">
        <v>342</v>
      </c>
      <c r="W13" s="14">
        <f>'INT 9&amp;U G'!Q42</f>
        <v>15.899999999999999</v>
      </c>
      <c r="Y13" s="116" t="s">
        <v>455</v>
      </c>
      <c r="Z13" s="14">
        <f>'INT 13&amp;U G'!Q42</f>
        <v>16.25</v>
      </c>
      <c r="AB13" s="116" t="s">
        <v>142</v>
      </c>
      <c r="AC13" s="14">
        <f>'INT 13&amp;U G'!K8</f>
        <v>16.850000000000001</v>
      </c>
      <c r="AE13" s="116" t="s">
        <v>150</v>
      </c>
      <c r="AF13" s="14">
        <f>'INT 13&amp;U G'!E23</f>
        <v>17.149999999999999</v>
      </c>
    </row>
    <row r="14" spans="1:32" x14ac:dyDescent="0.25">
      <c r="A14" s="116" t="s">
        <v>511</v>
      </c>
      <c r="B14" s="14">
        <f>'INT 11&amp;U G'!E21</f>
        <v>15.6</v>
      </c>
      <c r="D14" s="116" t="s">
        <v>183</v>
      </c>
      <c r="E14" s="14">
        <f>'INT 11&amp;U G'!K20</f>
        <v>15.600000000000001</v>
      </c>
      <c r="G14" s="116" t="s">
        <v>597</v>
      </c>
      <c r="H14" s="14">
        <f>'INT 13&amp;U G'!K20</f>
        <v>15.8</v>
      </c>
      <c r="J14" s="116" t="s">
        <v>281</v>
      </c>
      <c r="K14" s="14">
        <f>'INT 11&amp;U G'!Q31</f>
        <v>16.5</v>
      </c>
      <c r="M14" s="116" t="s">
        <v>663</v>
      </c>
      <c r="N14" s="14">
        <f>'INT 9&amp;U G'!E33</f>
        <v>16.5</v>
      </c>
      <c r="P14" s="116" t="s">
        <v>710</v>
      </c>
      <c r="Q14" s="274">
        <f>'INT 9&amp;U G'!Q30</f>
        <v>16</v>
      </c>
      <c r="S14" s="116" t="s">
        <v>729</v>
      </c>
      <c r="T14" s="14">
        <f>'INT 11&amp;U G'!E53</f>
        <v>16.8</v>
      </c>
      <c r="V14" s="116" t="s">
        <v>340</v>
      </c>
      <c r="W14" s="14">
        <f>'INT 16&amp;A L'!E11</f>
        <v>16.100000000000001</v>
      </c>
      <c r="Y14" s="116" t="s">
        <v>861</v>
      </c>
      <c r="Z14" s="14">
        <f>'INT 9&amp;U G'!E55</f>
        <v>16.399999999999999</v>
      </c>
      <c r="AB14" s="116" t="s">
        <v>134</v>
      </c>
      <c r="AC14" s="14">
        <f>'INT 15&amp;U G '!E13</f>
        <v>16.899999999999999</v>
      </c>
      <c r="AE14" s="116" t="s">
        <v>148</v>
      </c>
      <c r="AF14" s="14">
        <f>'INT 15&amp;U G '!E20</f>
        <v>17.200000000000003</v>
      </c>
    </row>
    <row r="15" spans="1:32" x14ac:dyDescent="0.25">
      <c r="A15" s="116" t="s">
        <v>370</v>
      </c>
      <c r="B15" s="14">
        <f>'INT 9&amp;U G'!E9</f>
        <v>15.7</v>
      </c>
      <c r="D15" s="116" t="s">
        <v>187</v>
      </c>
      <c r="E15" s="14">
        <f>'INT 13&amp;U G'!Q9</f>
        <v>15.85</v>
      </c>
      <c r="G15" s="116" t="s">
        <v>219</v>
      </c>
      <c r="H15" s="14">
        <f>'INT 9&amp;U G'!E21</f>
        <v>16</v>
      </c>
      <c r="J15" s="116" t="s">
        <v>284</v>
      </c>
      <c r="K15" s="14">
        <f>'INT 11&amp; U MX'!F12</f>
        <v>16.5</v>
      </c>
      <c r="M15" s="116" t="s">
        <v>230</v>
      </c>
      <c r="N15" s="14">
        <f>'INT 11&amp;U G'!K42</f>
        <v>16.7</v>
      </c>
      <c r="P15" s="116" t="s">
        <v>334</v>
      </c>
      <c r="Q15" s="274">
        <f>'INT 11&amp;U G'!Q42</f>
        <v>16.3</v>
      </c>
      <c r="S15" s="116" t="s">
        <v>742</v>
      </c>
      <c r="T15" s="14">
        <f>'INT 13&amp;U G'!E32</f>
        <v>16.899999999999999</v>
      </c>
      <c r="V15" s="116" t="s">
        <v>347</v>
      </c>
      <c r="W15" s="14">
        <f>'INT 15&amp;U G '!E32</f>
        <v>16.3</v>
      </c>
      <c r="Y15" s="116" t="s">
        <v>863</v>
      </c>
      <c r="Z15" s="14">
        <f>'INT 9&amp;U G'!E57</f>
        <v>16.399999999999999</v>
      </c>
      <c r="AB15" s="116" t="s">
        <v>129</v>
      </c>
      <c r="AC15" s="14">
        <f>'INT 13&amp;U G'!K11</f>
        <v>17.049999999999997</v>
      </c>
      <c r="AE15" s="116" t="s">
        <v>31</v>
      </c>
      <c r="AF15" s="14">
        <f>'INT 15&amp;U G '!E23</f>
        <v>17.5</v>
      </c>
    </row>
    <row r="16" spans="1:32" ht="16.5" thickBot="1" x14ac:dyDescent="0.3">
      <c r="A16" s="116" t="s">
        <v>503</v>
      </c>
      <c r="B16" s="14">
        <f>'INT 11&amp;U G'!Q8</f>
        <v>15.7</v>
      </c>
      <c r="D16" s="116" t="s">
        <v>188</v>
      </c>
      <c r="E16" s="14">
        <f>'INT 11&amp;U G'!K19</f>
        <v>16</v>
      </c>
      <c r="G16" s="116" t="s">
        <v>610</v>
      </c>
      <c r="H16" s="14">
        <f>'INT 9&amp;U G'!E24</f>
        <v>16</v>
      </c>
      <c r="J16" s="116" t="s">
        <v>268</v>
      </c>
      <c r="K16" s="14">
        <f>'INT 11&amp; U MX'!F11</f>
        <v>16.649999999999999</v>
      </c>
      <c r="M16" s="116" t="s">
        <v>234</v>
      </c>
      <c r="N16" s="14">
        <f>'INT 11&amp;U G'!K43</f>
        <v>16.700000000000003</v>
      </c>
      <c r="P16" s="116" t="s">
        <v>711</v>
      </c>
      <c r="Q16" s="274">
        <f>'INT 9&amp;U G'!Q31</f>
        <v>16.5</v>
      </c>
      <c r="S16" s="116" t="s">
        <v>730</v>
      </c>
      <c r="T16" s="14">
        <f>'INT 11&amp;U G'!E54</f>
        <v>17</v>
      </c>
      <c r="V16" s="116" t="s">
        <v>792</v>
      </c>
      <c r="W16" s="14">
        <f>'INT 13&amp;U G'!Q33</f>
        <v>16.5</v>
      </c>
      <c r="Y16" s="116" t="s">
        <v>847</v>
      </c>
      <c r="Z16" s="14">
        <f>'INT 11&amp;U G'!K68</f>
        <v>16.399999999999999</v>
      </c>
      <c r="AB16" s="116" t="s">
        <v>130</v>
      </c>
      <c r="AC16" s="14">
        <f>'INT 13&amp;U G'!K9</f>
        <v>17.100000000000001</v>
      </c>
      <c r="AE16" s="116" t="s">
        <v>149</v>
      </c>
      <c r="AF16" s="275">
        <f>'INT 15&amp;U G '!E21</f>
        <v>17.600000000000001</v>
      </c>
    </row>
    <row r="17" spans="1:32" ht="16.5" thickBot="1" x14ac:dyDescent="0.3">
      <c r="A17" s="116" t="s">
        <v>510</v>
      </c>
      <c r="B17" s="14">
        <f>'INT 11&amp;U G'!E20</f>
        <v>15.8</v>
      </c>
      <c r="D17" s="116" t="s">
        <v>559</v>
      </c>
      <c r="E17" s="14">
        <f>'INT 15&amp;U G '!Q11</f>
        <v>16.5</v>
      </c>
      <c r="G17" s="116" t="s">
        <v>598</v>
      </c>
      <c r="H17" s="14">
        <f>'INT 13&amp;U G'!K22</f>
        <v>16</v>
      </c>
      <c r="J17" s="116" t="s">
        <v>616</v>
      </c>
      <c r="K17" s="14">
        <f>'INT 11&amp;U G'!Q30</f>
        <v>16.7</v>
      </c>
      <c r="M17" s="116" t="s">
        <v>660</v>
      </c>
      <c r="N17" s="14">
        <f>'INT 11&amp;U G'!K44</f>
        <v>16.700000000000003</v>
      </c>
      <c r="P17" s="116" t="s">
        <v>333</v>
      </c>
      <c r="Q17" s="274">
        <f>'INT 11&amp;U G'!Q44</f>
        <v>16.5</v>
      </c>
      <c r="S17" s="116" t="s">
        <v>737</v>
      </c>
      <c r="T17" s="275">
        <f>'INT 9&amp;U G'!E44</f>
        <v>17.3</v>
      </c>
      <c r="V17" s="116" t="s">
        <v>346</v>
      </c>
      <c r="W17" s="14">
        <f>'INT 15&amp;U G '!Q23</f>
        <v>16.600000000000001</v>
      </c>
      <c r="Y17" s="116" t="s">
        <v>454</v>
      </c>
      <c r="Z17" s="14">
        <f>'INT 11&amp;U G'!K67</f>
        <v>16.600000000000001</v>
      </c>
      <c r="AB17" s="116" t="s">
        <v>132</v>
      </c>
      <c r="AC17" s="14">
        <f>'INT 13&amp;U G'!K13</f>
        <v>17.100000000000001</v>
      </c>
      <c r="AF17" s="276">
        <f>SUM(AF7:AF16)</f>
        <v>165.45000000000002</v>
      </c>
    </row>
    <row r="18" spans="1:32" ht="16.5" thickBot="1" x14ac:dyDescent="0.3">
      <c r="A18" s="116" t="s">
        <v>373</v>
      </c>
      <c r="B18" s="14">
        <f>'INT 15&amp;U G '!K12</f>
        <v>16.2</v>
      </c>
      <c r="D18" s="116" t="s">
        <v>185</v>
      </c>
      <c r="E18" s="14">
        <f>'INT 13&amp;U G'!Q8</f>
        <v>16.649999999999999</v>
      </c>
      <c r="G18" s="116" t="s">
        <v>222</v>
      </c>
      <c r="H18" s="14">
        <f>'INT 13&amp;U G'!K19</f>
        <v>16.149999999999999</v>
      </c>
      <c r="J18" s="116" t="s">
        <v>282</v>
      </c>
      <c r="K18" s="14">
        <f>'INT 11&amp; U MX'!F13</f>
        <v>16.7</v>
      </c>
      <c r="M18" s="116" t="s">
        <v>659</v>
      </c>
      <c r="N18" s="14">
        <f>'INT 11&amp;U G'!E43</f>
        <v>17.2</v>
      </c>
      <c r="P18" s="116" t="s">
        <v>712</v>
      </c>
      <c r="Q18" s="274">
        <f>'INT 9&amp;U G'!Q32</f>
        <v>16.600000000000001</v>
      </c>
      <c r="T18" s="276">
        <f>SUM(T8:T17)</f>
        <v>166.45</v>
      </c>
      <c r="V18" s="116" t="s">
        <v>353</v>
      </c>
      <c r="W18" s="14">
        <f>'INT 15&amp;U G '!E33</f>
        <v>16.700000000000003</v>
      </c>
      <c r="Y18" s="116" t="s">
        <v>421</v>
      </c>
      <c r="Z18" s="14">
        <f>'INT 11&amp;U G'!K65</f>
        <v>16.700000000000003</v>
      </c>
      <c r="AB18" s="116" t="s">
        <v>135</v>
      </c>
      <c r="AC18" s="14">
        <f>'INT 15&amp;U G '!E9</f>
        <v>17.100000000000001</v>
      </c>
    </row>
    <row r="19" spans="1:32" ht="16.5" thickBot="1" x14ac:dyDescent="0.3">
      <c r="A19" s="116" t="s">
        <v>514</v>
      </c>
      <c r="B19" s="14">
        <f>'INT 15&amp;U G '!K9</f>
        <v>16.200000000000003</v>
      </c>
      <c r="D19" s="116" t="s">
        <v>557</v>
      </c>
      <c r="E19" s="14">
        <f>'INT 11&amp;U G'!K23</f>
        <v>16.8</v>
      </c>
      <c r="G19" s="116" t="s">
        <v>456</v>
      </c>
      <c r="H19" s="14">
        <f>'INT 9&amp;U G'!E22</f>
        <v>16.3</v>
      </c>
      <c r="J19" s="116" t="s">
        <v>263</v>
      </c>
      <c r="K19" s="14">
        <f>'INT 11&amp;U G'!K31</f>
        <v>16.899999999999999</v>
      </c>
      <c r="M19" s="116" t="s">
        <v>236</v>
      </c>
      <c r="N19" s="275">
        <f>'INT 11&amp;U G'!K41</f>
        <v>17.2</v>
      </c>
      <c r="P19" s="116" t="s">
        <v>328</v>
      </c>
      <c r="Q19" s="274">
        <f>'INT 9&amp;U G'!Q34</f>
        <v>16.600000000000001</v>
      </c>
      <c r="V19" s="116" t="s">
        <v>33</v>
      </c>
      <c r="W19" s="14">
        <f>'INT 15&amp;U G '!E30</f>
        <v>16.799999999999997</v>
      </c>
      <c r="Y19" s="116" t="s">
        <v>433</v>
      </c>
      <c r="Z19" s="14">
        <f>'INT 15&amp;U G '!K30</f>
        <v>16.8</v>
      </c>
      <c r="AB19" s="116" t="s">
        <v>143</v>
      </c>
      <c r="AC19" s="14">
        <f>'INT 11&amp;U G'!K10</f>
        <v>17.399999999999999</v>
      </c>
    </row>
    <row r="20" spans="1:32" ht="16.5" thickBot="1" x14ac:dyDescent="0.3">
      <c r="A20" s="116" t="s">
        <v>374</v>
      </c>
      <c r="B20" s="14">
        <f>'INT 15&amp;U G '!K11</f>
        <v>16.3</v>
      </c>
      <c r="D20" s="116" t="s">
        <v>190</v>
      </c>
      <c r="E20" s="14">
        <f>'INT 11&amp;U G'!K24</f>
        <v>17</v>
      </c>
      <c r="G20" s="116" t="s">
        <v>223</v>
      </c>
      <c r="H20" s="14">
        <f>'INT 11&amp;U G'!E30</f>
        <v>16.3</v>
      </c>
      <c r="J20" s="116" t="s">
        <v>99</v>
      </c>
      <c r="K20" s="14">
        <f>'INT 15&amp;U G '!K21</f>
        <v>17</v>
      </c>
      <c r="N20" s="276">
        <f>SUM(N10:N19)</f>
        <v>166.09999999999997</v>
      </c>
      <c r="P20" s="116" t="s">
        <v>696</v>
      </c>
      <c r="Q20" s="277">
        <f>'INT 11&amp;U G'!Q43</f>
        <v>17.600000000000001</v>
      </c>
      <c r="V20" s="116" t="s">
        <v>354</v>
      </c>
      <c r="W20" s="14">
        <f>'INT 11&amp;U G'!Q54</f>
        <v>16.8</v>
      </c>
      <c r="Y20" s="116" t="s">
        <v>875</v>
      </c>
      <c r="Z20" s="14">
        <f>'INT 15&amp;U G '!K31</f>
        <v>16.8</v>
      </c>
      <c r="AB20" s="116" t="s">
        <v>139</v>
      </c>
      <c r="AC20" s="275">
        <f>'INT 15&amp;U G '!E10</f>
        <v>17.7</v>
      </c>
    </row>
    <row r="21" spans="1:32" ht="16.5" thickBot="1" x14ac:dyDescent="0.3">
      <c r="A21" s="116" t="s">
        <v>372</v>
      </c>
      <c r="B21" s="275">
        <f>'INT 15&amp;U G '!K10</f>
        <v>17</v>
      </c>
      <c r="D21" s="116" t="s">
        <v>65</v>
      </c>
      <c r="E21" s="14">
        <f>'INT 15&amp;U G '!Q9</f>
        <v>17.2</v>
      </c>
      <c r="G21" s="116" t="s">
        <v>220</v>
      </c>
      <c r="H21" s="14">
        <f>'INT 11&amp;U G'!E34</f>
        <v>16.399999999999999</v>
      </c>
      <c r="J21" s="116" t="s">
        <v>259</v>
      </c>
      <c r="K21" s="14">
        <f>'INT 15&amp;U G '!K19</f>
        <v>17.100000000000001</v>
      </c>
      <c r="Q21" s="276">
        <f>SUM(Q11:Q20)</f>
        <v>162.69999999999999</v>
      </c>
      <c r="V21" s="116" t="s">
        <v>357</v>
      </c>
      <c r="W21" s="14">
        <f>'INT 13&amp;U G'!Q32</f>
        <v>16.850000000000001</v>
      </c>
      <c r="Y21" s="116" t="s">
        <v>448</v>
      </c>
      <c r="Z21" s="14">
        <f>'INT 11&amp;U G'!E65</f>
        <v>16.899999999999999</v>
      </c>
      <c r="AC21" s="276">
        <f>SUM(AC11:AC20)</f>
        <v>170.79999999999998</v>
      </c>
    </row>
    <row r="22" spans="1:32" ht="16.5" thickBot="1" x14ac:dyDescent="0.3">
      <c r="B22" s="276">
        <f>SUM(B12:B21)</f>
        <v>159.4</v>
      </c>
      <c r="D22" s="116" t="s">
        <v>191</v>
      </c>
      <c r="E22" s="14">
        <f>'INT 13&amp;U G'!Q12</f>
        <v>17.350000000000001</v>
      </c>
      <c r="G22" s="116" t="s">
        <v>599</v>
      </c>
      <c r="H22" s="14">
        <f>'INT 13&amp;U G'!K23</f>
        <v>16.5</v>
      </c>
      <c r="J22" s="116" t="s">
        <v>97</v>
      </c>
      <c r="K22" s="14">
        <f>'INT 13&amp;U G'!Q20</f>
        <v>17.149999999999999</v>
      </c>
      <c r="V22" s="116" t="s">
        <v>793</v>
      </c>
      <c r="W22" s="14">
        <f>'INT 13&amp;U G'!Q34</f>
        <v>16.899999999999999</v>
      </c>
      <c r="Y22" s="116" t="s">
        <v>449</v>
      </c>
      <c r="Z22" s="14">
        <f>'INT 11&amp;U G'!K64</f>
        <v>17</v>
      </c>
    </row>
    <row r="23" spans="1:32" x14ac:dyDescent="0.25">
      <c r="D23" s="116" t="s">
        <v>194</v>
      </c>
      <c r="E23" s="14">
        <f>'INT 13&amp;U G'!Q10</f>
        <v>17.399999999999999</v>
      </c>
      <c r="G23" s="116" t="s">
        <v>600</v>
      </c>
      <c r="H23" s="14">
        <f>'INT 13&amp;U G'!K24</f>
        <v>16.899999999999999</v>
      </c>
      <c r="J23" s="116" t="s">
        <v>278</v>
      </c>
      <c r="K23" s="14">
        <f>'INT 11&amp;U G'!K32</f>
        <v>17.2</v>
      </c>
      <c r="V23" s="116" t="s">
        <v>49</v>
      </c>
      <c r="W23" s="14">
        <f>'INT 13&amp;U G'!Q31</f>
        <v>17.100000000000001</v>
      </c>
      <c r="Y23" s="116" t="s">
        <v>450</v>
      </c>
      <c r="Z23" s="14">
        <f>'INT 11&amp;U G'!K66</f>
        <v>17</v>
      </c>
    </row>
    <row r="24" spans="1:32" x14ac:dyDescent="0.25">
      <c r="D24" s="116" t="s">
        <v>193</v>
      </c>
      <c r="E24" s="14">
        <f>'INT 13&amp;U G'!Q13</f>
        <v>17.5</v>
      </c>
      <c r="G24" s="116" t="s">
        <v>224</v>
      </c>
      <c r="H24" s="14">
        <f>'INT 11&amp;U G'!E33</f>
        <v>17.600000000000001</v>
      </c>
      <c r="J24" s="116" t="s">
        <v>94</v>
      </c>
      <c r="K24" s="14">
        <f>'INT 13&amp;U G'!Q19</f>
        <v>17.450000000000003</v>
      </c>
      <c r="V24" s="116" t="s">
        <v>356</v>
      </c>
      <c r="W24" s="14">
        <f>'INT 15&amp;U G '!Q19</f>
        <v>17.100000000000001</v>
      </c>
      <c r="Y24" s="116" t="s">
        <v>434</v>
      </c>
      <c r="Z24" s="14">
        <f>'INT 13&amp;U G'!K45</f>
        <v>17.049999999999997</v>
      </c>
    </row>
    <row r="25" spans="1:32" ht="16.5" thickBot="1" x14ac:dyDescent="0.3">
      <c r="D25" s="116" t="s">
        <v>186</v>
      </c>
      <c r="E25" s="14">
        <f>'INT 11&amp;U G'!K22</f>
        <v>17.600000000000001</v>
      </c>
      <c r="G25" s="116" t="s">
        <v>225</v>
      </c>
      <c r="H25" s="275">
        <f>'INT 13&amp;U G'!K21</f>
        <v>17.7</v>
      </c>
      <c r="J25" s="116" t="s">
        <v>265</v>
      </c>
      <c r="K25" s="14">
        <f>'INT 11&amp;U G'!K30</f>
        <v>17.600000000000001</v>
      </c>
      <c r="V25" s="116" t="s">
        <v>56</v>
      </c>
      <c r="W25" s="14">
        <f>'INT 15&amp;U G '!Q21</f>
        <v>17.100000000000001</v>
      </c>
      <c r="Y25" s="116" t="s">
        <v>422</v>
      </c>
      <c r="Z25" s="14">
        <f>'INT 11&amp;U G'!K63</f>
        <v>17.2</v>
      </c>
    </row>
    <row r="26" spans="1:32" ht="16.5" thickBot="1" x14ac:dyDescent="0.3">
      <c r="D26" s="116" t="s">
        <v>192</v>
      </c>
      <c r="E26" s="14">
        <f>'INT 15&amp;U G '!Q8</f>
        <v>17.7</v>
      </c>
      <c r="H26" s="276">
        <f>SUM(H16:H25)</f>
        <v>165.85</v>
      </c>
      <c r="J26" s="116" t="s">
        <v>274</v>
      </c>
      <c r="K26" s="14">
        <f>'INT 15&amp;U G '!K20</f>
        <v>17.700000000000003</v>
      </c>
      <c r="V26" s="116" t="s">
        <v>791</v>
      </c>
      <c r="W26" s="14">
        <f>'INT 11&amp;U G'!Q55</f>
        <v>17.2</v>
      </c>
      <c r="Y26" s="116" t="s">
        <v>431</v>
      </c>
      <c r="Z26" s="14">
        <f>'INT 13&amp;U G'!K41</f>
        <v>17.2</v>
      </c>
    </row>
    <row r="27" spans="1:32" ht="16.5" thickBot="1" x14ac:dyDescent="0.3">
      <c r="D27" s="116" t="s">
        <v>195</v>
      </c>
      <c r="E27" s="275">
        <f>'INT 15&amp;U G '!Q10</f>
        <v>18</v>
      </c>
      <c r="J27" s="116" t="s">
        <v>100</v>
      </c>
      <c r="K27" s="14">
        <f>'INT 15&amp;U G '!K22</f>
        <v>17.700000000000003</v>
      </c>
      <c r="V27" s="116" t="s">
        <v>790</v>
      </c>
      <c r="W27" s="14">
        <f>'INT 11&amp;U G'!Q52</f>
        <v>17.399999999999999</v>
      </c>
      <c r="Y27" s="116" t="s">
        <v>20</v>
      </c>
      <c r="Z27" s="14">
        <f>'INT 15&amp;U G '!K33</f>
        <v>17.200000000000003</v>
      </c>
    </row>
    <row r="28" spans="1:32" ht="16.5" thickBot="1" x14ac:dyDescent="0.3">
      <c r="E28" s="276">
        <f>SUM(E18:E27)</f>
        <v>173.2</v>
      </c>
      <c r="J28" s="116" t="s">
        <v>262</v>
      </c>
      <c r="K28" s="14">
        <f>'INT 11&amp;U G'!K34</f>
        <v>17.899999999999999</v>
      </c>
      <c r="V28" s="116" t="s">
        <v>344</v>
      </c>
      <c r="W28" s="14">
        <f>'INT 11&amp;U G'!K53</f>
        <v>17.5</v>
      </c>
      <c r="Y28" s="116" t="s">
        <v>435</v>
      </c>
      <c r="Z28" s="14">
        <f>'INT 11&amp;U G'!E68</f>
        <v>17.299999999999997</v>
      </c>
    </row>
    <row r="29" spans="1:32" ht="16.5" thickBot="1" x14ac:dyDescent="0.3">
      <c r="J29" s="116" t="s">
        <v>95</v>
      </c>
      <c r="K29" s="275">
        <f>'INT 11&amp;U G'!K33</f>
        <v>18</v>
      </c>
      <c r="V29" s="116" t="s">
        <v>42</v>
      </c>
      <c r="W29" s="14">
        <f>'INT 13&amp;U G'!K32</f>
        <v>17.5</v>
      </c>
      <c r="Y29" s="116" t="s">
        <v>19</v>
      </c>
      <c r="Z29" s="14">
        <f>'INT 15&amp;U G '!K32</f>
        <v>17.3</v>
      </c>
    </row>
    <row r="30" spans="1:32" ht="16.5" thickBot="1" x14ac:dyDescent="0.3">
      <c r="K30" s="276">
        <f>SUM(K20:K29)</f>
        <v>174.8</v>
      </c>
      <c r="V30" s="116" t="s">
        <v>41</v>
      </c>
      <c r="W30" s="14">
        <f>'INT 13&amp;U G'!K33</f>
        <v>17.5</v>
      </c>
      <c r="Y30" s="116" t="s">
        <v>865</v>
      </c>
      <c r="Z30" s="14">
        <f>'INT 16&amp;A L'!Q8</f>
        <v>17.3</v>
      </c>
    </row>
    <row r="31" spans="1:32" x14ac:dyDescent="0.25">
      <c r="V31" s="116" t="s">
        <v>45</v>
      </c>
      <c r="W31" s="14">
        <f>'INT 13&amp;U G'!Q30</f>
        <v>17.7</v>
      </c>
      <c r="Y31" s="116" t="s">
        <v>19</v>
      </c>
      <c r="Z31" s="14">
        <f>'INT 11&amp;U G'!E66</f>
        <v>17.399999999999999</v>
      </c>
    </row>
    <row r="32" spans="1:32" x14ac:dyDescent="0.25">
      <c r="V32" s="116" t="s">
        <v>40</v>
      </c>
      <c r="W32" s="14">
        <f>'INT 13&amp;U G'!K30</f>
        <v>17.700000000000003</v>
      </c>
      <c r="Y32" s="116" t="s">
        <v>452</v>
      </c>
      <c r="Z32" s="14">
        <f>'INT 11&amp;U G'!E63</f>
        <v>17.5</v>
      </c>
    </row>
    <row r="33" spans="22:26" x14ac:dyDescent="0.25">
      <c r="V33" s="116" t="s">
        <v>801</v>
      </c>
      <c r="W33" s="14">
        <f>'INT 16&amp;A L'!K9</f>
        <v>17.700000000000003</v>
      </c>
      <c r="Y33" s="116" t="s">
        <v>27</v>
      </c>
      <c r="Z33" s="14">
        <f>'INT 16&amp;A L'!Q9</f>
        <v>17.7</v>
      </c>
    </row>
    <row r="34" spans="22:26" x14ac:dyDescent="0.25">
      <c r="V34" s="116" t="s">
        <v>355</v>
      </c>
      <c r="W34" s="14">
        <f>'INT 11&amp;U G'!Q53</f>
        <v>17.799999999999997</v>
      </c>
      <c r="Y34" s="116" t="s">
        <v>412</v>
      </c>
      <c r="Z34" s="14">
        <f>'INT 16&amp;A L'!Q11</f>
        <v>17.7</v>
      </c>
    </row>
    <row r="35" spans="22:26" x14ac:dyDescent="0.25">
      <c r="V35" s="116" t="s">
        <v>43</v>
      </c>
      <c r="W35" s="14">
        <f>'INT 13&amp;U G'!K31</f>
        <v>17.850000000000001</v>
      </c>
      <c r="Y35" s="116" t="s">
        <v>432</v>
      </c>
      <c r="Z35" s="14">
        <f>'INT 13&amp;U G'!K42</f>
        <v>17.75</v>
      </c>
    </row>
    <row r="36" spans="22:26" x14ac:dyDescent="0.25">
      <c r="V36" s="116" t="s">
        <v>44</v>
      </c>
      <c r="W36" s="14">
        <f>'INT 13&amp;U G'!K34</f>
        <v>18</v>
      </c>
      <c r="Y36" s="116" t="s">
        <v>866</v>
      </c>
      <c r="Z36" s="14">
        <f>'INT 16&amp;A L'!Q10</f>
        <v>17.8</v>
      </c>
    </row>
    <row r="37" spans="22:26" ht="16.5" thickBot="1" x14ac:dyDescent="0.3">
      <c r="V37" s="116" t="s">
        <v>50</v>
      </c>
      <c r="W37" s="14">
        <f>'INT 15&amp;U G '!Q22</f>
        <v>18</v>
      </c>
      <c r="Y37" s="116" t="s">
        <v>436</v>
      </c>
      <c r="Z37" s="275">
        <f>'INT 11&amp;U G'!E64</f>
        <v>18</v>
      </c>
    </row>
    <row r="38" spans="22:26" ht="16.5" thickBot="1" x14ac:dyDescent="0.3">
      <c r="V38" s="116" t="s">
        <v>802</v>
      </c>
      <c r="W38" s="14">
        <f>'INT 16&amp;A L'!K10</f>
        <v>18</v>
      </c>
      <c r="Z38" s="276">
        <f>SUM(Z28:Z37)</f>
        <v>175.75</v>
      </c>
    </row>
    <row r="39" spans="22:26" x14ac:dyDescent="0.25">
      <c r="V39" s="116" t="s">
        <v>804</v>
      </c>
      <c r="W39" s="14">
        <f>'INT 16&amp;A L'!K12</f>
        <v>18</v>
      </c>
    </row>
    <row r="40" spans="22:26" x14ac:dyDescent="0.25">
      <c r="V40" s="116" t="s">
        <v>343</v>
      </c>
      <c r="W40" s="14">
        <f>'INT 11&amp;U G'!K52</f>
        <v>18.100000000000001</v>
      </c>
    </row>
    <row r="41" spans="22:26" x14ac:dyDescent="0.25">
      <c r="V41" s="116" t="s">
        <v>345</v>
      </c>
      <c r="W41" s="14">
        <f>'INT 11&amp;U G'!K54</f>
        <v>18.200000000000003</v>
      </c>
    </row>
    <row r="42" spans="22:26" x14ac:dyDescent="0.25">
      <c r="V42" s="116" t="s">
        <v>800</v>
      </c>
      <c r="W42" s="14">
        <f>'INT 16&amp;A L'!K8</f>
        <v>18.200000000000003</v>
      </c>
    </row>
    <row r="43" spans="22:26" x14ac:dyDescent="0.25">
      <c r="V43" s="116" t="s">
        <v>803</v>
      </c>
      <c r="W43" s="14">
        <f>'INT 16&amp;A L'!K11</f>
        <v>18.299999999999997</v>
      </c>
    </row>
    <row r="44" spans="22:26" x14ac:dyDescent="0.25">
      <c r="V44" s="116" t="s">
        <v>92</v>
      </c>
      <c r="W44" s="14">
        <f>'INT 11&amp;U G'!K55</f>
        <v>18.3</v>
      </c>
    </row>
    <row r="45" spans="22:26" x14ac:dyDescent="0.25">
      <c r="V45" s="116" t="s">
        <v>58</v>
      </c>
      <c r="W45" s="14">
        <f>'INT 16&amp;A L'!E12</f>
        <v>18.3</v>
      </c>
    </row>
    <row r="46" spans="22:26" ht="16.5" thickBot="1" x14ac:dyDescent="0.3">
      <c r="V46" s="116" t="s">
        <v>59</v>
      </c>
      <c r="W46" s="275">
        <f>'INT 15&amp;U G '!Q20</f>
        <v>18.5</v>
      </c>
    </row>
    <row r="47" spans="22:26" ht="16.5" thickBot="1" x14ac:dyDescent="0.3">
      <c r="W47" s="280">
        <f>SUM(W37:W46)</f>
        <v>181.9</v>
      </c>
    </row>
  </sheetData>
  <sortState ref="AE3:AF16">
    <sortCondition ref="AF16"/>
  </sortState>
  <mergeCells count="11">
    <mergeCell ref="A1:B1"/>
    <mergeCell ref="P1:Q1"/>
    <mergeCell ref="M1:N1"/>
    <mergeCell ref="J1:K1"/>
    <mergeCell ref="G1:H1"/>
    <mergeCell ref="D1:E1"/>
    <mergeCell ref="Y1:Z1"/>
    <mergeCell ref="V1:W1"/>
    <mergeCell ref="S1:T1"/>
    <mergeCell ref="AE1:AF1"/>
    <mergeCell ref="AB1:AC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Q37"/>
  <sheetViews>
    <sheetView zoomScale="90" zoomScaleNormal="90" zoomScalePageLayoutView="90" workbookViewId="0">
      <selection activeCell="N26" sqref="N26"/>
    </sheetView>
  </sheetViews>
  <sheetFormatPr defaultColWidth="8.875" defaultRowHeight="15.75" x14ac:dyDescent="0.25"/>
  <cols>
    <col min="1" max="1" width="4.875" customWidth="1"/>
    <col min="2" max="2" width="18.5" bestFit="1" customWidth="1"/>
    <col min="3" max="4" width="7.5" bestFit="1" customWidth="1"/>
    <col min="5" max="5" width="7.375" bestFit="1" customWidth="1"/>
    <col min="6" max="6" width="0.5" customWidth="1"/>
    <col min="7" max="7" width="4.625" bestFit="1" customWidth="1"/>
    <col min="8" max="8" width="16.5" bestFit="1" customWidth="1"/>
    <col min="9" max="9" width="7.125" customWidth="1"/>
    <col min="10" max="10" width="7.5" bestFit="1" customWidth="1"/>
    <col min="11" max="11" width="7.375" bestFit="1" customWidth="1"/>
    <col min="12" max="12" width="0.5" customWidth="1"/>
    <col min="13" max="13" width="4.625" bestFit="1" customWidth="1"/>
    <col min="14" max="14" width="22.125" customWidth="1"/>
    <col min="15" max="15" width="9.125" customWidth="1"/>
    <col min="16" max="16" width="7.5" bestFit="1" customWidth="1"/>
    <col min="17" max="17" width="7.375" bestFit="1" customWidth="1"/>
    <col min="18" max="18" width="0.375" customWidth="1"/>
    <col min="19" max="19" width="0.5" customWidth="1"/>
    <col min="20" max="20" width="1.875" bestFit="1" customWidth="1"/>
    <col min="21" max="21" width="7.625" customWidth="1"/>
    <col min="22" max="22" width="21.375" bestFit="1" customWidth="1"/>
    <col min="23" max="23" width="8.625" customWidth="1"/>
    <col min="24" max="24" width="5.375" customWidth="1"/>
    <col min="25" max="25" width="7.5" customWidth="1"/>
    <col min="26" max="26" width="6.125" style="58" customWidth="1"/>
    <col min="27" max="27" width="8.625" style="39" customWidth="1"/>
    <col min="28" max="28" width="6" style="6" customWidth="1"/>
  </cols>
  <sheetData>
    <row r="1" spans="1:69"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9" s="40"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2"/>
      <c r="BI2" s="2"/>
    </row>
    <row r="3" spans="1:69" ht="28.5" customHeight="1" x14ac:dyDescent="0.25">
      <c r="E3" s="4"/>
      <c r="F3" s="4"/>
      <c r="G3" s="4"/>
      <c r="H3" s="4"/>
      <c r="I3" s="4"/>
      <c r="J3" s="1"/>
      <c r="K3" s="1"/>
      <c r="L3" s="1"/>
      <c r="M3" s="1"/>
      <c r="N3" s="1"/>
      <c r="O3" s="1"/>
      <c r="P3" s="1"/>
      <c r="Q3" s="1"/>
      <c r="R3" s="1"/>
      <c r="S3" s="1"/>
      <c r="T3" s="1"/>
      <c r="U3" s="1"/>
      <c r="V3" s="1"/>
      <c r="W3" s="1"/>
      <c r="X3" s="1"/>
      <c r="Y3" s="1"/>
      <c r="Z3" s="56"/>
      <c r="AA3" s="36"/>
      <c r="AB3" s="38"/>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21" x14ac:dyDescent="0.35">
      <c r="E4" s="1"/>
      <c r="F4" s="1"/>
      <c r="G4" s="299" t="s">
        <v>1097</v>
      </c>
      <c r="H4" s="300"/>
      <c r="I4" s="300"/>
      <c r="J4" s="285"/>
      <c r="M4" s="1"/>
      <c r="N4" s="1"/>
      <c r="O4" s="1"/>
      <c r="P4" s="1"/>
      <c r="Q4" s="1"/>
      <c r="R4" s="1"/>
      <c r="S4" s="1"/>
      <c r="T4" s="1"/>
      <c r="U4" s="1"/>
      <c r="V4" s="1"/>
      <c r="W4" s="1"/>
      <c r="X4" s="1"/>
      <c r="Y4" s="1"/>
      <c r="Z4" s="56"/>
      <c r="AA4" s="36"/>
      <c r="AB4" s="38"/>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6" spans="1:69" s="9" customFormat="1" x14ac:dyDescent="0.25">
      <c r="A6" s="266" t="s">
        <v>80</v>
      </c>
      <c r="B6" s="267"/>
      <c r="C6" s="267"/>
      <c r="D6" s="267"/>
      <c r="E6" s="268"/>
      <c r="G6" s="266" t="s">
        <v>243</v>
      </c>
      <c r="H6" s="267"/>
      <c r="I6" s="267"/>
      <c r="J6" s="267"/>
      <c r="K6" s="268"/>
      <c r="M6" s="301" t="s">
        <v>165</v>
      </c>
      <c r="N6" s="302"/>
      <c r="O6" s="302"/>
      <c r="P6" s="302"/>
      <c r="Q6" s="302"/>
      <c r="R6" s="303"/>
      <c r="U6" s="42" t="s">
        <v>13</v>
      </c>
      <c r="V6" s="43" t="s">
        <v>2</v>
      </c>
      <c r="W6" s="44" t="s">
        <v>6</v>
      </c>
      <c r="X6" s="44" t="s">
        <v>15</v>
      </c>
      <c r="Y6" s="44" t="s">
        <v>7</v>
      </c>
      <c r="Z6" s="57" t="s">
        <v>16</v>
      </c>
      <c r="AA6" s="45" t="s">
        <v>5</v>
      </c>
      <c r="AB6" s="46" t="s">
        <v>17</v>
      </c>
    </row>
    <row r="7" spans="1:69" x14ac:dyDescent="0.25">
      <c r="A7" s="10" t="s">
        <v>1</v>
      </c>
      <c r="B7" s="10" t="s">
        <v>2</v>
      </c>
      <c r="C7" s="10" t="s">
        <v>3</v>
      </c>
      <c r="D7" s="10" t="s">
        <v>4</v>
      </c>
      <c r="E7" s="10" t="s">
        <v>5</v>
      </c>
      <c r="G7" s="10" t="s">
        <v>1</v>
      </c>
      <c r="H7" s="10" t="s">
        <v>2</v>
      </c>
      <c r="I7" s="10" t="s">
        <v>3</v>
      </c>
      <c r="J7" s="10" t="s">
        <v>4</v>
      </c>
      <c r="K7" s="10" t="s">
        <v>5</v>
      </c>
      <c r="M7" s="10" t="s">
        <v>1</v>
      </c>
      <c r="N7" s="10" t="s">
        <v>2</v>
      </c>
      <c r="O7" s="10" t="s">
        <v>3</v>
      </c>
      <c r="P7" s="10" t="s">
        <v>4</v>
      </c>
      <c r="Q7" s="10" t="s">
        <v>5</v>
      </c>
      <c r="U7" s="41" t="s">
        <v>151</v>
      </c>
      <c r="V7" s="109" t="s">
        <v>579</v>
      </c>
      <c r="W7" s="14">
        <f t="shared" ref="W7:W11" si="0">C8</f>
        <v>7.7</v>
      </c>
      <c r="X7" s="48">
        <f t="shared" ref="X7:X34" si="1">SUMPRODUCT((W$7:W$34&gt;W7)/COUNTIF(W$7:W$34,W$7:W$34&amp;""))+1</f>
        <v>16</v>
      </c>
      <c r="Y7" s="14">
        <f>D8</f>
        <v>7.5</v>
      </c>
      <c r="Z7" s="48">
        <f t="shared" ref="Z7:AB34" si="2">SUMPRODUCT((Y$7:Y$34&gt;Y7)/COUNTIF(Y$7:Y$34,Y$7:Y$34&amp;""))+1</f>
        <v>10.000000000000002</v>
      </c>
      <c r="AA7" s="37">
        <f>SUM(Table3512131424356[[#This Row],[Floor]],Table3512131424356[[#This Row],[Vault]])</f>
        <v>15.2</v>
      </c>
      <c r="AB7" s="48">
        <f t="shared" si="2"/>
        <v>18</v>
      </c>
    </row>
    <row r="8" spans="1:69" x14ac:dyDescent="0.25">
      <c r="A8" s="219">
        <v>125</v>
      </c>
      <c r="B8" s="109" t="s">
        <v>579</v>
      </c>
      <c r="C8" s="14">
        <v>7.7</v>
      </c>
      <c r="D8" s="14">
        <v>7.5</v>
      </c>
      <c r="E8" s="14">
        <f t="shared" ref="E8:E13" si="3">SUM(C8,D8)</f>
        <v>15.2</v>
      </c>
      <c r="G8" s="219">
        <v>131</v>
      </c>
      <c r="H8" s="109" t="s">
        <v>908</v>
      </c>
      <c r="I8" s="14">
        <v>7.8</v>
      </c>
      <c r="J8" s="14">
        <v>8.3000000000000007</v>
      </c>
      <c r="K8" s="14">
        <f t="shared" ref="K8:K13" si="4">SUM(I8,J8)</f>
        <v>16.100000000000001</v>
      </c>
      <c r="M8" s="219">
        <v>275</v>
      </c>
      <c r="N8" s="116" t="s">
        <v>542</v>
      </c>
      <c r="O8" s="14">
        <v>8.9</v>
      </c>
      <c r="P8" s="14">
        <v>8.1999999999999993</v>
      </c>
      <c r="Q8" s="14">
        <f t="shared" ref="Q8:Q13" si="5">SUM(O8,P8)</f>
        <v>17.100000000000001</v>
      </c>
      <c r="U8" s="41" t="s">
        <v>151</v>
      </c>
      <c r="V8" s="109" t="s">
        <v>580</v>
      </c>
      <c r="W8" s="14">
        <f t="shared" si="0"/>
        <v>0</v>
      </c>
      <c r="X8" s="48">
        <f t="shared" si="1"/>
        <v>21</v>
      </c>
      <c r="Y8" s="14">
        <f>D9</f>
        <v>0</v>
      </c>
      <c r="Z8" s="48">
        <f t="shared" si="2"/>
        <v>11</v>
      </c>
      <c r="AA8" s="37">
        <f>SUM(Table3512131424356[[#This Row],[Floor]],Table3512131424356[[#This Row],[Vault]])</f>
        <v>0</v>
      </c>
      <c r="AB8" s="48">
        <f t="shared" si="2"/>
        <v>19</v>
      </c>
    </row>
    <row r="9" spans="1:69" x14ac:dyDescent="0.25">
      <c r="A9" s="219">
        <v>126</v>
      </c>
      <c r="B9" s="237" t="s">
        <v>580</v>
      </c>
      <c r="C9" s="14">
        <v>0</v>
      </c>
      <c r="D9" s="14">
        <v>0</v>
      </c>
      <c r="E9" s="14">
        <f t="shared" si="3"/>
        <v>0</v>
      </c>
      <c r="G9" s="219">
        <v>132</v>
      </c>
      <c r="H9" s="109" t="s">
        <v>239</v>
      </c>
      <c r="I9" s="14">
        <v>8.6999999999999993</v>
      </c>
      <c r="J9" s="14">
        <v>8</v>
      </c>
      <c r="K9" s="14">
        <f t="shared" si="4"/>
        <v>16.7</v>
      </c>
      <c r="M9" s="219">
        <v>276</v>
      </c>
      <c r="N9" s="116" t="s">
        <v>544</v>
      </c>
      <c r="O9" s="14">
        <v>9.1999999999999993</v>
      </c>
      <c r="P9" s="14">
        <v>8.4</v>
      </c>
      <c r="Q9" s="14">
        <f t="shared" si="5"/>
        <v>17.600000000000001</v>
      </c>
      <c r="U9" s="41" t="s">
        <v>151</v>
      </c>
      <c r="V9" s="109" t="s">
        <v>581</v>
      </c>
      <c r="W9" s="14">
        <f t="shared" si="0"/>
        <v>8.4</v>
      </c>
      <c r="X9" s="48">
        <f t="shared" si="1"/>
        <v>10</v>
      </c>
      <c r="Y9" s="14">
        <f>D10</f>
        <v>8.4</v>
      </c>
      <c r="Z9" s="48">
        <f t="shared" si="2"/>
        <v>3</v>
      </c>
      <c r="AA9" s="37">
        <f>SUM(Table3512131424356[[#This Row],[Floor]],Table3512131424356[[#This Row],[Vault]])</f>
        <v>16.8</v>
      </c>
      <c r="AB9" s="48">
        <f t="shared" si="2"/>
        <v>7</v>
      </c>
    </row>
    <row r="10" spans="1:69" x14ac:dyDescent="0.25">
      <c r="A10" s="219">
        <v>127</v>
      </c>
      <c r="B10" s="109" t="s">
        <v>581</v>
      </c>
      <c r="C10" s="14">
        <v>8.4</v>
      </c>
      <c r="D10" s="14">
        <v>8.4</v>
      </c>
      <c r="E10" s="14">
        <f t="shared" si="3"/>
        <v>16.8</v>
      </c>
      <c r="G10" s="219">
        <v>133</v>
      </c>
      <c r="H10" s="109" t="s">
        <v>909</v>
      </c>
      <c r="I10" s="14">
        <v>7.9</v>
      </c>
      <c r="J10" s="14">
        <v>7.9</v>
      </c>
      <c r="K10" s="14">
        <f t="shared" si="4"/>
        <v>15.8</v>
      </c>
      <c r="M10" s="219">
        <v>277</v>
      </c>
      <c r="N10" s="116" t="s">
        <v>545</v>
      </c>
      <c r="O10" s="14">
        <v>9.1</v>
      </c>
      <c r="P10" s="14">
        <v>8.4</v>
      </c>
      <c r="Q10" s="14">
        <f t="shared" si="5"/>
        <v>17.5</v>
      </c>
      <c r="U10" s="41" t="s">
        <v>151</v>
      </c>
      <c r="V10" s="109" t="s">
        <v>582</v>
      </c>
      <c r="W10" s="14">
        <f t="shared" si="0"/>
        <v>9.1</v>
      </c>
      <c r="X10" s="48">
        <f t="shared" si="1"/>
        <v>4</v>
      </c>
      <c r="Y10" s="14">
        <f>D11</f>
        <v>8.5</v>
      </c>
      <c r="Z10" s="48">
        <f t="shared" si="2"/>
        <v>2</v>
      </c>
      <c r="AA10" s="37">
        <f>SUM(Table3512131424356[[#This Row],[Floor]],Table3512131424356[[#This Row],[Vault]])</f>
        <v>17.600000000000001</v>
      </c>
      <c r="AB10" s="48">
        <f t="shared" si="2"/>
        <v>1</v>
      </c>
    </row>
    <row r="11" spans="1:69" x14ac:dyDescent="0.25">
      <c r="A11" s="219">
        <v>128</v>
      </c>
      <c r="B11" s="109" t="s">
        <v>582</v>
      </c>
      <c r="C11" s="14">
        <v>9.1</v>
      </c>
      <c r="D11" s="14">
        <v>8.5</v>
      </c>
      <c r="E11" s="14">
        <f t="shared" si="3"/>
        <v>17.600000000000001</v>
      </c>
      <c r="G11" s="219">
        <v>134</v>
      </c>
      <c r="H11" s="109" t="s">
        <v>910</v>
      </c>
      <c r="I11" s="14">
        <v>7.7</v>
      </c>
      <c r="J11" s="14">
        <v>8.1</v>
      </c>
      <c r="K11" s="14">
        <f t="shared" si="4"/>
        <v>15.8</v>
      </c>
      <c r="M11" s="219">
        <v>278</v>
      </c>
      <c r="N11" s="116" t="s">
        <v>546</v>
      </c>
      <c r="O11" s="14">
        <v>9.3000000000000007</v>
      </c>
      <c r="P11" s="14">
        <v>7.9</v>
      </c>
      <c r="Q11" s="14">
        <f t="shared" si="5"/>
        <v>17.200000000000003</v>
      </c>
      <c r="U11" s="41" t="s">
        <v>151</v>
      </c>
      <c r="V11" s="109" t="s">
        <v>583</v>
      </c>
      <c r="W11" s="14">
        <f t="shared" si="0"/>
        <v>8.3000000000000007</v>
      </c>
      <c r="X11" s="48">
        <f t="shared" si="1"/>
        <v>11</v>
      </c>
      <c r="Y11" s="14">
        <f>D12</f>
        <v>8.3000000000000007</v>
      </c>
      <c r="Z11" s="48">
        <f t="shared" si="2"/>
        <v>4</v>
      </c>
      <c r="AA11" s="37">
        <f>SUM(Table3512131424356[[#This Row],[Floor]],Table3512131424356[[#This Row],[Vault]])</f>
        <v>16.600000000000001</v>
      </c>
      <c r="AB11" s="48">
        <f t="shared" si="2"/>
        <v>9</v>
      </c>
    </row>
    <row r="12" spans="1:69" x14ac:dyDescent="0.25">
      <c r="A12" s="219">
        <v>129</v>
      </c>
      <c r="B12" s="109" t="s">
        <v>583</v>
      </c>
      <c r="C12" s="14">
        <v>8.3000000000000007</v>
      </c>
      <c r="D12" s="14">
        <v>8.3000000000000007</v>
      </c>
      <c r="E12" s="14">
        <f t="shared" si="3"/>
        <v>16.600000000000001</v>
      </c>
      <c r="G12" s="219">
        <v>135</v>
      </c>
      <c r="H12" s="112" t="s">
        <v>242</v>
      </c>
      <c r="I12" s="14">
        <v>7</v>
      </c>
      <c r="J12" s="14">
        <v>8.5</v>
      </c>
      <c r="K12" s="14">
        <f t="shared" si="4"/>
        <v>15.5</v>
      </c>
      <c r="M12" s="219">
        <v>279</v>
      </c>
      <c r="N12" s="116" t="s">
        <v>1098</v>
      </c>
      <c r="O12" s="14">
        <v>8.6</v>
      </c>
      <c r="P12" s="14">
        <v>7.9</v>
      </c>
      <c r="Q12" s="14">
        <f t="shared" si="5"/>
        <v>16.5</v>
      </c>
      <c r="U12" s="41" t="s">
        <v>238</v>
      </c>
      <c r="V12" s="109" t="s">
        <v>908</v>
      </c>
      <c r="W12" s="14">
        <f>I8</f>
        <v>7.8</v>
      </c>
      <c r="X12" s="48">
        <f t="shared" si="1"/>
        <v>15</v>
      </c>
      <c r="Y12" s="14">
        <f>J8</f>
        <v>8.3000000000000007</v>
      </c>
      <c r="Z12" s="48">
        <f t="shared" si="2"/>
        <v>4</v>
      </c>
      <c r="AA12" s="37">
        <f>SUM(Table3512131424356[[#This Row],[Floor]],Table3512131424356[[#This Row],[Vault]])</f>
        <v>16.100000000000001</v>
      </c>
      <c r="AB12" s="48">
        <f t="shared" si="2"/>
        <v>12</v>
      </c>
    </row>
    <row r="13" spans="1:69" ht="16.5" thickBot="1" x14ac:dyDescent="0.3">
      <c r="A13" s="219">
        <v>130</v>
      </c>
      <c r="B13" s="113"/>
      <c r="C13" s="14">
        <v>0</v>
      </c>
      <c r="D13" s="14">
        <v>0</v>
      </c>
      <c r="E13" s="18">
        <f t="shared" si="3"/>
        <v>0</v>
      </c>
      <c r="F13" s="9"/>
      <c r="G13" s="219">
        <v>136</v>
      </c>
      <c r="H13" s="190" t="s">
        <v>1105</v>
      </c>
      <c r="I13" s="14">
        <v>8</v>
      </c>
      <c r="J13" s="14">
        <v>7.8</v>
      </c>
      <c r="K13" s="18">
        <f t="shared" si="4"/>
        <v>15.8</v>
      </c>
      <c r="L13" s="9"/>
      <c r="M13" s="219">
        <v>280</v>
      </c>
      <c r="N13" s="116" t="s">
        <v>1099</v>
      </c>
      <c r="O13" s="14">
        <v>9.6</v>
      </c>
      <c r="P13" s="14">
        <v>7.8</v>
      </c>
      <c r="Q13" s="18">
        <f t="shared" si="5"/>
        <v>17.399999999999999</v>
      </c>
      <c r="R13" s="9"/>
      <c r="U13" s="41" t="s">
        <v>238</v>
      </c>
      <c r="V13" s="109" t="s">
        <v>239</v>
      </c>
      <c r="W13" s="14">
        <f t="shared" ref="W13:W16" si="6">I9</f>
        <v>8.6999999999999993</v>
      </c>
      <c r="X13" s="48">
        <f t="shared" si="1"/>
        <v>8</v>
      </c>
      <c r="Y13" s="14">
        <f>J9</f>
        <v>8</v>
      </c>
      <c r="Z13" s="48">
        <f t="shared" si="2"/>
        <v>7.0000000000000009</v>
      </c>
      <c r="AA13" s="37">
        <f>SUM(Table3512131424356[[#This Row],[Floor]],Table3512131424356[[#This Row],[Vault]])</f>
        <v>16.7</v>
      </c>
      <c r="AB13" s="48">
        <f t="shared" si="2"/>
        <v>8</v>
      </c>
    </row>
    <row r="14" spans="1:69" ht="16.5" thickBot="1" x14ac:dyDescent="0.3">
      <c r="A14" s="221"/>
      <c r="B14" s="33" t="s">
        <v>10</v>
      </c>
      <c r="C14" s="20">
        <f>SUM(C8:C13)-SMALL(C8:C13,1)-SMALL(C8:C13,2)</f>
        <v>33.5</v>
      </c>
      <c r="D14" s="20">
        <f>SUM(D8:D13)-SMALL(D8:D13,1)-SMALL(D8:D13,2)</f>
        <v>32.700000000000003</v>
      </c>
      <c r="E14" s="21">
        <f>SUM(C14:D14)</f>
        <v>66.2</v>
      </c>
      <c r="F14" s="9"/>
      <c r="H14" s="33" t="s">
        <v>10</v>
      </c>
      <c r="I14" s="20">
        <f>SUM(I8:I13)-SMALL(I8:I13,1)-SMALL(I8:I13,2)</f>
        <v>32.4</v>
      </c>
      <c r="J14" s="20">
        <f>SUM(J8:J13)-SMALL(J8:J13,1)-SMALL(J8:J13,2)</f>
        <v>32.900000000000006</v>
      </c>
      <c r="K14" s="21">
        <f>SUM(I14:J14)</f>
        <v>65.300000000000011</v>
      </c>
      <c r="L14" s="9"/>
      <c r="N14" s="33" t="s">
        <v>10</v>
      </c>
      <c r="O14" s="20">
        <f>SUM(O8:O13)-SMALL(O8:O13,1)-SMALL(O8:O13,2)</f>
        <v>37.200000000000003</v>
      </c>
      <c r="P14" s="20">
        <f>SUM(P8:P13)-SMALL(P8:P13,1)-SMALL(P8:P13,2)</f>
        <v>32.9</v>
      </c>
      <c r="Q14" s="21">
        <f>SUM(O14:P14)</f>
        <v>70.099999999999994</v>
      </c>
      <c r="R14" s="9"/>
      <c r="U14" s="41" t="s">
        <v>238</v>
      </c>
      <c r="V14" s="109" t="s">
        <v>909</v>
      </c>
      <c r="W14" s="14">
        <f t="shared" si="6"/>
        <v>7.9</v>
      </c>
      <c r="X14" s="48">
        <f t="shared" si="1"/>
        <v>14</v>
      </c>
      <c r="Y14" s="14">
        <f>J10</f>
        <v>7.9</v>
      </c>
      <c r="Z14" s="48">
        <f t="shared" si="2"/>
        <v>8.0000000000000018</v>
      </c>
      <c r="AA14" s="37">
        <f>SUM(Table3512131424356[[#This Row],[Floor]],Table3512131424356[[#This Row],[Vault]])</f>
        <v>15.8</v>
      </c>
      <c r="AB14" s="48">
        <f t="shared" si="2"/>
        <v>14</v>
      </c>
    </row>
    <row r="15" spans="1:69" x14ac:dyDescent="0.25">
      <c r="B15" s="110" t="s">
        <v>107</v>
      </c>
      <c r="D15" s="33"/>
      <c r="E15" s="34"/>
      <c r="H15" s="110" t="s">
        <v>107</v>
      </c>
      <c r="J15" s="33"/>
      <c r="K15" s="34"/>
      <c r="M15" s="1"/>
      <c r="N15" s="110" t="s">
        <v>107</v>
      </c>
      <c r="P15" s="33"/>
      <c r="Q15" s="34"/>
      <c r="U15" s="41" t="s">
        <v>238</v>
      </c>
      <c r="V15" s="109" t="s">
        <v>910</v>
      </c>
      <c r="W15" s="14">
        <f t="shared" si="6"/>
        <v>7.7</v>
      </c>
      <c r="X15" s="48">
        <f t="shared" si="1"/>
        <v>16</v>
      </c>
      <c r="Y15" s="14">
        <f>J11</f>
        <v>8.1</v>
      </c>
      <c r="Z15" s="48">
        <f t="shared" si="2"/>
        <v>6.0000000000000009</v>
      </c>
      <c r="AA15" s="37">
        <f>SUM(Table3512131424356[[#This Row],[Floor]],Table3512131424356[[#This Row],[Vault]])</f>
        <v>15.8</v>
      </c>
      <c r="AB15" s="48">
        <f t="shared" si="2"/>
        <v>14</v>
      </c>
    </row>
    <row r="16" spans="1:69" x14ac:dyDescent="0.25">
      <c r="G16" s="269"/>
      <c r="U16" s="41" t="s">
        <v>238</v>
      </c>
      <c r="V16" s="109" t="s">
        <v>242</v>
      </c>
      <c r="W16" s="14">
        <f t="shared" si="6"/>
        <v>7</v>
      </c>
      <c r="X16" s="48">
        <f t="shared" si="1"/>
        <v>20</v>
      </c>
      <c r="Y16" s="14">
        <f>J12</f>
        <v>8.5</v>
      </c>
      <c r="Z16" s="48">
        <f t="shared" si="2"/>
        <v>2</v>
      </c>
      <c r="AA16" s="37">
        <f>SUM(Table3512131424356[[#This Row],[Floor]],Table3512131424356[[#This Row],[Vault]])</f>
        <v>15.5</v>
      </c>
      <c r="AB16" s="48">
        <f t="shared" si="2"/>
        <v>16</v>
      </c>
    </row>
    <row r="17" spans="1:28" x14ac:dyDescent="0.25">
      <c r="A17" s="269"/>
      <c r="B17" s="269"/>
      <c r="C17" s="269"/>
      <c r="D17" s="269"/>
      <c r="E17" s="269"/>
      <c r="F17" s="127"/>
      <c r="G17" s="269"/>
      <c r="H17" s="269"/>
      <c r="I17" s="269"/>
      <c r="J17" s="269"/>
      <c r="K17" s="269"/>
      <c r="L17" s="9"/>
      <c r="N17" s="47" t="s">
        <v>13</v>
      </c>
      <c r="O17" s="51" t="s">
        <v>5</v>
      </c>
      <c r="P17" s="52" t="s">
        <v>11</v>
      </c>
      <c r="R17" s="168"/>
      <c r="U17" s="41" t="s">
        <v>164</v>
      </c>
      <c r="V17" s="130" t="s">
        <v>542</v>
      </c>
      <c r="W17" s="15">
        <f>O8</f>
        <v>8.9</v>
      </c>
      <c r="X17" s="48">
        <f t="shared" si="1"/>
        <v>6</v>
      </c>
      <c r="Y17" s="15">
        <f t="shared" ref="Y17:Y22" si="7">P8</f>
        <v>8.1999999999999993</v>
      </c>
      <c r="Z17" s="48">
        <f t="shared" si="2"/>
        <v>5</v>
      </c>
      <c r="AA17" s="37">
        <f>SUM(Table3512131424356[[#This Row],[Floor]],Table3512131424356[[#This Row],[Vault]])</f>
        <v>17.100000000000001</v>
      </c>
      <c r="AB17" s="48">
        <f t="shared" si="2"/>
        <v>6</v>
      </c>
    </row>
    <row r="18" spans="1:28" x14ac:dyDescent="0.25">
      <c r="A18" s="133"/>
      <c r="B18" s="133"/>
      <c r="C18" s="133"/>
      <c r="D18" s="133"/>
      <c r="E18" s="133"/>
      <c r="F18" s="1"/>
      <c r="G18" s="133"/>
      <c r="H18" s="133"/>
      <c r="I18" s="133"/>
      <c r="J18" s="133"/>
      <c r="K18" s="133"/>
      <c r="N18" s="53" t="s">
        <v>1037</v>
      </c>
      <c r="O18" s="55">
        <f>E14</f>
        <v>66.2</v>
      </c>
      <c r="P18" s="48">
        <f>SUMPRODUCT((O$18:O$20&gt;O18)/COUNTIF(O$18:O$20,O$18:O$20&amp;""))+1</f>
        <v>2</v>
      </c>
      <c r="U18" s="41" t="s">
        <v>164</v>
      </c>
      <c r="V18" s="130" t="s">
        <v>544</v>
      </c>
      <c r="W18" s="15">
        <f t="shared" ref="W18:W22" si="8">O9</f>
        <v>9.1999999999999993</v>
      </c>
      <c r="X18" s="48">
        <f t="shared" si="1"/>
        <v>3</v>
      </c>
      <c r="Y18" s="15">
        <f t="shared" si="7"/>
        <v>8.4</v>
      </c>
      <c r="Z18" s="48">
        <f t="shared" si="2"/>
        <v>3</v>
      </c>
      <c r="AA18" s="37">
        <f>SUM(Table3512131424356[[#This Row],[Floor]],Table3512131424356[[#This Row],[Vault]])</f>
        <v>17.600000000000001</v>
      </c>
      <c r="AB18" s="48">
        <f t="shared" si="2"/>
        <v>1</v>
      </c>
    </row>
    <row r="19" spans="1:28" x14ac:dyDescent="0.25">
      <c r="A19" s="121"/>
      <c r="B19" s="132"/>
      <c r="C19" s="82"/>
      <c r="D19" s="82"/>
      <c r="E19" s="82"/>
      <c r="F19" s="1"/>
      <c r="G19" s="121"/>
      <c r="H19" s="132"/>
      <c r="I19" s="82"/>
      <c r="J19" s="82"/>
      <c r="K19" s="82"/>
      <c r="N19" s="53" t="s">
        <v>86</v>
      </c>
      <c r="O19" s="55">
        <f>K14</f>
        <v>65.300000000000011</v>
      </c>
      <c r="P19" s="48">
        <f>SUMPRODUCT((O$18:O$20&gt;O19)/COUNTIF(O$18:O$20,O$18:O$20&amp;""))+1</f>
        <v>3</v>
      </c>
      <c r="U19" s="41" t="s">
        <v>164</v>
      </c>
      <c r="V19" s="130" t="s">
        <v>545</v>
      </c>
      <c r="W19" s="15">
        <f t="shared" si="8"/>
        <v>9.1</v>
      </c>
      <c r="X19" s="48">
        <f t="shared" si="1"/>
        <v>4</v>
      </c>
      <c r="Y19" s="15">
        <f t="shared" si="7"/>
        <v>8.4</v>
      </c>
      <c r="Z19" s="48">
        <f t="shared" si="2"/>
        <v>3</v>
      </c>
      <c r="AA19" s="37">
        <f>SUM(Table3512131424356[[#This Row],[Floor]],Table3512131424356[[#This Row],[Vault]])</f>
        <v>17.5</v>
      </c>
      <c r="AB19" s="48">
        <f t="shared" si="2"/>
        <v>2</v>
      </c>
    </row>
    <row r="20" spans="1:28" x14ac:dyDescent="0.25">
      <c r="A20" s="121"/>
      <c r="B20" s="132"/>
      <c r="C20" s="82"/>
      <c r="D20" s="82"/>
      <c r="E20" s="82"/>
      <c r="F20" s="1"/>
      <c r="G20" s="121"/>
      <c r="H20" s="132"/>
      <c r="I20" s="82"/>
      <c r="J20" s="82"/>
      <c r="K20" s="82"/>
      <c r="N20" s="62" t="s">
        <v>64</v>
      </c>
      <c r="O20" s="82">
        <f>Q14</f>
        <v>70.099999999999994</v>
      </c>
      <c r="P20" s="48">
        <f>SUMPRODUCT((O$18:O$20&gt;O20)/COUNTIF(O$18:O$20,O$18:O$20&amp;""))+1</f>
        <v>1</v>
      </c>
      <c r="U20" s="41" t="s">
        <v>164</v>
      </c>
      <c r="V20" s="130" t="s">
        <v>546</v>
      </c>
      <c r="W20" s="15">
        <f t="shared" si="8"/>
        <v>9.3000000000000007</v>
      </c>
      <c r="X20" s="48">
        <f t="shared" si="1"/>
        <v>2</v>
      </c>
      <c r="Y20" s="15">
        <f t="shared" si="7"/>
        <v>7.9</v>
      </c>
      <c r="Z20" s="48">
        <f t="shared" si="2"/>
        <v>8.0000000000000018</v>
      </c>
      <c r="AA20" s="37">
        <f>SUM(Table3512131424356[[#This Row],[Floor]],Table3512131424356[[#This Row],[Vault]])</f>
        <v>17.200000000000003</v>
      </c>
      <c r="AB20" s="48">
        <f t="shared" si="2"/>
        <v>5</v>
      </c>
    </row>
    <row r="21" spans="1:28" x14ac:dyDescent="0.25">
      <c r="A21" s="121"/>
      <c r="B21" s="132"/>
      <c r="C21" s="82"/>
      <c r="D21" s="82"/>
      <c r="E21" s="82"/>
      <c r="F21" s="1"/>
      <c r="G21" s="121"/>
      <c r="H21" s="132"/>
      <c r="I21" s="82"/>
      <c r="J21" s="82"/>
      <c r="K21" s="82"/>
      <c r="U21" s="41" t="s">
        <v>164</v>
      </c>
      <c r="V21" s="130" t="s">
        <v>1098</v>
      </c>
      <c r="W21" s="15">
        <f t="shared" si="8"/>
        <v>8.6</v>
      </c>
      <c r="X21" s="48">
        <f t="shared" si="1"/>
        <v>9</v>
      </c>
      <c r="Y21" s="15">
        <f t="shared" si="7"/>
        <v>7.9</v>
      </c>
      <c r="Z21" s="48">
        <f t="shared" si="2"/>
        <v>8.0000000000000018</v>
      </c>
      <c r="AA21" s="37">
        <f>SUM(Table3512131424356[[#This Row],[Floor]],Table3512131424356[[#This Row],[Vault]])</f>
        <v>16.5</v>
      </c>
      <c r="AB21" s="48">
        <f t="shared" si="2"/>
        <v>10</v>
      </c>
    </row>
    <row r="22" spans="1:28" x14ac:dyDescent="0.25">
      <c r="A22" s="121"/>
      <c r="B22" s="132"/>
      <c r="C22" s="82"/>
      <c r="D22" s="82"/>
      <c r="E22" s="82"/>
      <c r="F22" s="1"/>
      <c r="G22" s="121"/>
      <c r="H22" s="132"/>
      <c r="I22" s="82"/>
      <c r="J22" s="82"/>
      <c r="K22" s="82"/>
      <c r="U22" s="41" t="s">
        <v>164</v>
      </c>
      <c r="V22" s="155" t="s">
        <v>1099</v>
      </c>
      <c r="W22" s="15">
        <f t="shared" si="8"/>
        <v>9.6</v>
      </c>
      <c r="X22" s="48">
        <f t="shared" si="1"/>
        <v>1</v>
      </c>
      <c r="Y22" s="15">
        <f t="shared" si="7"/>
        <v>7.8</v>
      </c>
      <c r="Z22" s="48">
        <f t="shared" si="2"/>
        <v>9.0000000000000018</v>
      </c>
      <c r="AA22" s="37">
        <f>SUM(Table3512131424356[[#This Row],[Floor]],Table3512131424356[[#This Row],[Vault]])</f>
        <v>17.399999999999999</v>
      </c>
      <c r="AB22" s="48">
        <f t="shared" si="2"/>
        <v>3</v>
      </c>
    </row>
    <row r="23" spans="1:28" x14ac:dyDescent="0.25">
      <c r="A23" s="121"/>
      <c r="B23" s="132"/>
      <c r="C23" s="82"/>
      <c r="D23" s="82"/>
      <c r="E23" s="82"/>
      <c r="F23" s="1"/>
      <c r="G23" s="121"/>
      <c r="H23" s="132"/>
      <c r="I23" s="82"/>
      <c r="J23" s="82"/>
      <c r="K23" s="82"/>
      <c r="U23" s="189" t="s">
        <v>238</v>
      </c>
      <c r="V23" s="155" t="s">
        <v>1105</v>
      </c>
      <c r="W23" s="18">
        <f>I13</f>
        <v>8</v>
      </c>
      <c r="X23" s="48">
        <f t="shared" si="1"/>
        <v>13</v>
      </c>
      <c r="Y23" s="18">
        <f>J13</f>
        <v>7.8</v>
      </c>
      <c r="Z23" s="48">
        <f t="shared" si="2"/>
        <v>9.0000000000000018</v>
      </c>
      <c r="AA23" s="37">
        <f>SUM(Table3512131424356[[#This Row],[Floor]],Table3512131424356[[#This Row],[Vault]])</f>
        <v>15.8</v>
      </c>
      <c r="AB23" s="48">
        <f t="shared" si="2"/>
        <v>14</v>
      </c>
    </row>
    <row r="24" spans="1:28" x14ac:dyDescent="0.25">
      <c r="A24" s="121"/>
      <c r="B24" s="132"/>
      <c r="C24" s="82"/>
      <c r="D24" s="82"/>
      <c r="E24" s="75"/>
      <c r="F24" s="1"/>
      <c r="G24" s="121"/>
      <c r="H24" s="132"/>
      <c r="I24" s="82"/>
      <c r="J24" s="82"/>
      <c r="K24" s="75"/>
      <c r="U24" s="240" t="s">
        <v>1149</v>
      </c>
      <c r="V24" s="241" t="s">
        <v>196</v>
      </c>
      <c r="W24" s="242">
        <v>8.9</v>
      </c>
      <c r="X24" s="48">
        <f t="shared" si="1"/>
        <v>6</v>
      </c>
      <c r="Y24" s="242">
        <v>8.3000000000000007</v>
      </c>
      <c r="Z24" s="48">
        <f t="shared" si="2"/>
        <v>4</v>
      </c>
      <c r="AA24" s="37">
        <f>SUM(Table3512131424356[[#This Row],[Floor]],Table3512131424356[[#This Row],[Vault]])</f>
        <v>17.200000000000003</v>
      </c>
      <c r="AB24" s="48">
        <f t="shared" si="2"/>
        <v>5</v>
      </c>
    </row>
    <row r="25" spans="1:28" x14ac:dyDescent="0.25">
      <c r="A25" s="1"/>
      <c r="B25" s="123"/>
      <c r="C25" s="71"/>
      <c r="D25" s="71"/>
      <c r="E25" s="124"/>
      <c r="F25" s="1"/>
      <c r="G25" s="1"/>
      <c r="H25" s="123"/>
      <c r="I25" s="71"/>
      <c r="J25" s="71"/>
      <c r="K25" s="124"/>
      <c r="U25" s="240" t="s">
        <v>1149</v>
      </c>
      <c r="V25" s="241" t="s">
        <v>197</v>
      </c>
      <c r="W25" s="242">
        <v>8.8000000000000007</v>
      </c>
      <c r="X25" s="48">
        <f t="shared" si="1"/>
        <v>7</v>
      </c>
      <c r="Y25" s="242">
        <v>8.4</v>
      </c>
      <c r="Z25" s="48">
        <f t="shared" si="2"/>
        <v>3</v>
      </c>
      <c r="AA25" s="37">
        <f>SUM(Table3512131424356[[#This Row],[Floor]],Table3512131424356[[#This Row],[Vault]])</f>
        <v>17.200000000000003</v>
      </c>
      <c r="AB25" s="48">
        <f t="shared" si="2"/>
        <v>5</v>
      </c>
    </row>
    <row r="26" spans="1:28" x14ac:dyDescent="0.25">
      <c r="A26" s="121"/>
      <c r="B26" s="132"/>
      <c r="C26" s="82"/>
      <c r="D26" s="82"/>
      <c r="E26" s="82"/>
      <c r="F26" s="1"/>
      <c r="G26" s="121"/>
      <c r="H26" s="132"/>
      <c r="I26" s="82"/>
      <c r="J26" s="82"/>
      <c r="K26" s="82"/>
      <c r="N26" s="53"/>
      <c r="O26" s="54"/>
      <c r="P26" s="48"/>
      <c r="Q26" s="49"/>
      <c r="R26" s="49"/>
      <c r="S26" s="49"/>
      <c r="T26" s="49"/>
      <c r="U26" s="240" t="s">
        <v>1149</v>
      </c>
      <c r="V26" s="244" t="s">
        <v>592</v>
      </c>
      <c r="W26" s="242">
        <v>9</v>
      </c>
      <c r="X26" s="48">
        <f t="shared" si="1"/>
        <v>5</v>
      </c>
      <c r="Y26" s="242">
        <v>8.3000000000000007</v>
      </c>
      <c r="Z26" s="48">
        <f t="shared" si="2"/>
        <v>4</v>
      </c>
      <c r="AA26" s="37">
        <f>SUM(Table3512131424356[[#This Row],[Floor]],Table3512131424356[[#This Row],[Vault]])</f>
        <v>17.3</v>
      </c>
      <c r="AB26" s="48">
        <f t="shared" si="2"/>
        <v>4</v>
      </c>
    </row>
    <row r="27" spans="1:28" x14ac:dyDescent="0.25">
      <c r="A27" s="121"/>
      <c r="B27" s="132"/>
      <c r="C27" s="82"/>
      <c r="D27" s="82"/>
      <c r="E27" s="82"/>
      <c r="F27" s="1"/>
      <c r="G27" s="1"/>
      <c r="H27" s="123"/>
      <c r="I27" s="71"/>
      <c r="J27" s="71"/>
      <c r="K27" s="124"/>
      <c r="N27" s="53"/>
      <c r="O27" s="54"/>
      <c r="P27" s="48"/>
      <c r="Q27" s="49"/>
      <c r="R27" s="49"/>
      <c r="S27" s="49"/>
      <c r="T27" s="49"/>
      <c r="U27" s="240" t="s">
        <v>645</v>
      </c>
      <c r="V27" s="241" t="s">
        <v>634</v>
      </c>
      <c r="W27" s="242">
        <f>'[1]BEG 11&amp;U MX'!O8</f>
        <v>0</v>
      </c>
      <c r="X27" s="48">
        <f t="shared" si="1"/>
        <v>21</v>
      </c>
      <c r="Y27" s="242">
        <f>'[1]BEG 11&amp;U MX'!P8</f>
        <v>0</v>
      </c>
      <c r="Z27" s="48">
        <f t="shared" si="2"/>
        <v>11</v>
      </c>
      <c r="AA27" s="37">
        <f>SUM(Table3512131424356[[#This Row],[Floor]],Table3512131424356[[#This Row],[Vault]])</f>
        <v>0</v>
      </c>
      <c r="AB27" s="48">
        <f t="shared" si="2"/>
        <v>19</v>
      </c>
    </row>
    <row r="28" spans="1:28" x14ac:dyDescent="0.25">
      <c r="A28" s="121"/>
      <c r="B28" s="122"/>
      <c r="C28" s="82"/>
      <c r="D28" s="82"/>
      <c r="E28" s="82"/>
      <c r="Q28" s="49"/>
      <c r="R28" s="49"/>
      <c r="S28" s="49"/>
      <c r="T28" s="49"/>
      <c r="U28" s="240" t="s">
        <v>645</v>
      </c>
      <c r="V28" s="241" t="s">
        <v>635</v>
      </c>
      <c r="W28" s="242">
        <f>'[1]BEG 11&amp;U MX'!O9</f>
        <v>8</v>
      </c>
      <c r="X28" s="48">
        <f t="shared" si="1"/>
        <v>13</v>
      </c>
      <c r="Y28" s="242">
        <f>'[1]BEG 11&amp;U MX'!P9</f>
        <v>8.3000000000000007</v>
      </c>
      <c r="Z28" s="48">
        <f t="shared" si="2"/>
        <v>4</v>
      </c>
      <c r="AA28" s="37">
        <f>SUM(Table3512131424356[[#This Row],[Floor]],Table3512131424356[[#This Row],[Vault]])</f>
        <v>16.3</v>
      </c>
      <c r="AB28" s="48">
        <f t="shared" si="2"/>
        <v>11</v>
      </c>
    </row>
    <row r="29" spans="1:28" x14ac:dyDescent="0.25">
      <c r="A29" s="121"/>
      <c r="B29" s="122"/>
      <c r="C29" s="82"/>
      <c r="D29" s="82"/>
      <c r="E29" s="82"/>
      <c r="Q29" s="49"/>
      <c r="R29" s="49"/>
      <c r="S29" s="49"/>
      <c r="T29" s="49"/>
      <c r="U29" s="240" t="s">
        <v>645</v>
      </c>
      <c r="V29" s="244" t="s">
        <v>636</v>
      </c>
      <c r="W29" s="242">
        <f>'[1]BEG 11&amp;U MX'!O10</f>
        <v>7.2</v>
      </c>
      <c r="X29" s="48">
        <f t="shared" si="1"/>
        <v>18</v>
      </c>
      <c r="Y29" s="242">
        <f>'[1]BEG 11&amp;U MX'!P10</f>
        <v>8.6999999999999993</v>
      </c>
      <c r="Z29" s="48">
        <f t="shared" si="2"/>
        <v>1</v>
      </c>
      <c r="AA29" s="37">
        <f>SUM(Table3512131424356[[#This Row],[Floor]],Table3512131424356[[#This Row],[Vault]])</f>
        <v>15.899999999999999</v>
      </c>
      <c r="AB29" s="48">
        <f t="shared" si="2"/>
        <v>13</v>
      </c>
    </row>
    <row r="30" spans="1:28" x14ac:dyDescent="0.25">
      <c r="A30" s="121"/>
      <c r="B30" s="122"/>
      <c r="C30" s="82"/>
      <c r="D30" s="82"/>
      <c r="E30" s="82"/>
      <c r="U30" s="240" t="s">
        <v>85</v>
      </c>
      <c r="V30" s="241" t="s">
        <v>688</v>
      </c>
      <c r="W30" s="242">
        <f>'[1]BEG 11&amp;U MX'!Z8</f>
        <v>8.1</v>
      </c>
      <c r="X30" s="48">
        <f t="shared" si="1"/>
        <v>12</v>
      </c>
      <c r="Y30" s="242">
        <f>'[1]BEG 11&amp;U MX'!AA8</f>
        <v>7.5</v>
      </c>
      <c r="Z30" s="48">
        <f t="shared" si="2"/>
        <v>10.000000000000002</v>
      </c>
      <c r="AA30" s="37">
        <f>SUM(Table3512131424356[[#This Row],[Floor]],Table3512131424356[[#This Row],[Vault]])</f>
        <v>15.6</v>
      </c>
      <c r="AB30" s="48">
        <f t="shared" si="2"/>
        <v>15</v>
      </c>
    </row>
    <row r="31" spans="1:28" x14ac:dyDescent="0.25">
      <c r="A31" s="121"/>
      <c r="B31" s="122"/>
      <c r="C31" s="82"/>
      <c r="D31" s="82"/>
      <c r="E31" s="82"/>
      <c r="U31" s="240" t="s">
        <v>85</v>
      </c>
      <c r="V31" s="241" t="s">
        <v>689</v>
      </c>
      <c r="W31" s="242">
        <f>'[1]BEG 11&amp;U MX'!Z9</f>
        <v>7</v>
      </c>
      <c r="X31" s="48">
        <f t="shared" si="1"/>
        <v>20</v>
      </c>
      <c r="Y31" s="242">
        <f>'[1]BEG 11&amp;U MX'!AA9</f>
        <v>8.3000000000000007</v>
      </c>
      <c r="Z31" s="48">
        <f t="shared" si="2"/>
        <v>4</v>
      </c>
      <c r="AA31" s="37">
        <f>SUM(Table3512131424356[[#This Row],[Floor]],Table3512131424356[[#This Row],[Vault]])</f>
        <v>15.3</v>
      </c>
      <c r="AB31" s="48">
        <f t="shared" si="2"/>
        <v>17</v>
      </c>
    </row>
    <row r="32" spans="1:28" x14ac:dyDescent="0.25">
      <c r="A32" s="121"/>
      <c r="B32" s="122"/>
      <c r="C32" s="82"/>
      <c r="D32" s="82"/>
      <c r="E32" s="75"/>
      <c r="G32" s="1"/>
      <c r="H32" s="1"/>
      <c r="I32" s="1"/>
      <c r="J32" s="1"/>
      <c r="K32" s="1"/>
      <c r="U32" s="240" t="s">
        <v>85</v>
      </c>
      <c r="V32" s="244" t="s">
        <v>690</v>
      </c>
      <c r="W32" s="242">
        <f>'[1]BEG 11&amp;U MX'!Z10</f>
        <v>7.4</v>
      </c>
      <c r="X32" s="48">
        <f t="shared" si="1"/>
        <v>17</v>
      </c>
      <c r="Y32" s="242">
        <f>'[1]BEG 11&amp;U MX'!AA10</f>
        <v>8.1</v>
      </c>
      <c r="Z32" s="48">
        <f t="shared" si="2"/>
        <v>6.0000000000000009</v>
      </c>
      <c r="AA32" s="37">
        <f>SUM(Table3512131424356[[#This Row],[Floor]],Table3512131424356[[#This Row],[Vault]])</f>
        <v>15.5</v>
      </c>
      <c r="AB32" s="48">
        <f t="shared" si="2"/>
        <v>16</v>
      </c>
    </row>
    <row r="33" spans="1:28" x14ac:dyDescent="0.25">
      <c r="A33" s="1"/>
      <c r="B33" s="123"/>
      <c r="C33" s="71"/>
      <c r="D33" s="71"/>
      <c r="E33" s="124"/>
      <c r="G33" s="121"/>
      <c r="H33" s="122"/>
      <c r="I33" s="82"/>
      <c r="J33" s="82"/>
      <c r="K33" s="82"/>
      <c r="U33" s="240" t="s">
        <v>388</v>
      </c>
      <c r="V33" s="241" t="s">
        <v>399</v>
      </c>
      <c r="W33" s="242">
        <f>'[1]BEG 11&amp;U MX'!D18</f>
        <v>8.8000000000000007</v>
      </c>
      <c r="X33" s="48">
        <f t="shared" si="1"/>
        <v>7</v>
      </c>
      <c r="Y33" s="242">
        <f>'[1]BEG 11&amp;U MX'!E18</f>
        <v>8.4</v>
      </c>
      <c r="Z33" s="48">
        <f t="shared" si="2"/>
        <v>3</v>
      </c>
      <c r="AA33" s="37">
        <f>SUM(Table3512131424356[[#This Row],[Floor]],Table3512131424356[[#This Row],[Vault]])</f>
        <v>17.200000000000003</v>
      </c>
      <c r="AB33" s="48">
        <f t="shared" si="2"/>
        <v>5</v>
      </c>
    </row>
    <row r="34" spans="1:28" x14ac:dyDescent="0.25">
      <c r="G34" s="121"/>
      <c r="H34" s="122"/>
      <c r="I34" s="82"/>
      <c r="J34" s="82"/>
      <c r="K34" s="82"/>
      <c r="U34" s="240" t="s">
        <v>388</v>
      </c>
      <c r="V34" s="241" t="s">
        <v>398</v>
      </c>
      <c r="W34" s="242">
        <f>'[1]BEG 11&amp;U MX'!D19</f>
        <v>7.1</v>
      </c>
      <c r="X34" s="48">
        <f t="shared" si="1"/>
        <v>19</v>
      </c>
      <c r="Y34" s="242">
        <f>'[1]BEG 11&amp;U MX'!E19</f>
        <v>8.5</v>
      </c>
      <c r="Z34" s="48">
        <f t="shared" si="2"/>
        <v>2</v>
      </c>
      <c r="AA34" s="37">
        <f>SUM(Table3512131424356[[#This Row],[Floor]],Table3512131424356[[#This Row],[Vault]])</f>
        <v>15.6</v>
      </c>
      <c r="AB34" s="48">
        <f t="shared" si="2"/>
        <v>15</v>
      </c>
    </row>
    <row r="35" spans="1:28" x14ac:dyDescent="0.25">
      <c r="G35" s="121"/>
      <c r="H35" s="122"/>
      <c r="I35" s="82"/>
      <c r="J35" s="82"/>
      <c r="K35" s="82"/>
    </row>
    <row r="36" spans="1:28" x14ac:dyDescent="0.25">
      <c r="G36" s="121"/>
      <c r="H36" s="122"/>
      <c r="I36" s="82"/>
      <c r="J36" s="82"/>
      <c r="K36" s="75"/>
    </row>
    <row r="37" spans="1:28" x14ac:dyDescent="0.25">
      <c r="G37" s="1"/>
      <c r="H37" s="123"/>
      <c r="I37" s="71"/>
      <c r="J37" s="71"/>
      <c r="K37" s="124"/>
    </row>
  </sheetData>
  <mergeCells count="4">
    <mergeCell ref="A1:AB1"/>
    <mergeCell ref="A2:AB2"/>
    <mergeCell ref="G4:J4"/>
    <mergeCell ref="M6:R6"/>
  </mergeCells>
  <phoneticPr fontId="20" type="noConversion"/>
  <conditionalFormatting sqref="P18:P20">
    <cfRule type="cellIs" dxfId="770" priority="10" operator="equal">
      <formula>3</formula>
    </cfRule>
    <cfRule type="cellIs" dxfId="769" priority="11" operator="equal">
      <formula>2</formula>
    </cfRule>
    <cfRule type="cellIs" dxfId="768" priority="12" operator="equal">
      <formula>1</formula>
    </cfRule>
  </conditionalFormatting>
  <conditionalFormatting sqref="X7:X34">
    <cfRule type="cellIs" dxfId="767" priority="1" operator="equal">
      <formula>3</formula>
    </cfRule>
    <cfRule type="cellIs" dxfId="766" priority="2" operator="equal">
      <formula>2</formula>
    </cfRule>
    <cfRule type="cellIs" dxfId="765" priority="3" operator="equal">
      <formula>1</formula>
    </cfRule>
  </conditionalFormatting>
  <conditionalFormatting sqref="Z7:Z34">
    <cfRule type="cellIs" dxfId="764" priority="4" operator="equal">
      <formula>3</formula>
    </cfRule>
    <cfRule type="cellIs" dxfId="763" priority="5" operator="equal">
      <formula>2</formula>
    </cfRule>
    <cfRule type="cellIs" dxfId="762" priority="6" operator="equal">
      <formula>1</formula>
    </cfRule>
  </conditionalFormatting>
  <conditionalFormatting sqref="AB7:AB34">
    <cfRule type="cellIs" dxfId="761" priority="7" operator="equal">
      <formula>3</formula>
    </cfRule>
    <cfRule type="cellIs" dxfId="760" priority="8" operator="equal">
      <formula>2</formula>
    </cfRule>
    <cfRule type="cellIs" dxfId="759" priority="9"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E20"/>
  <sheetViews>
    <sheetView workbookViewId="0">
      <selection activeCell="I11" sqref="I11"/>
    </sheetView>
  </sheetViews>
  <sheetFormatPr defaultColWidth="11" defaultRowHeight="15.75" x14ac:dyDescent="0.25"/>
  <cols>
    <col min="1" max="1" width="18.375" bestFit="1" customWidth="1"/>
    <col min="2" max="2" width="6.875" style="257" customWidth="1"/>
    <col min="3" max="3" width="3.875" customWidth="1"/>
    <col min="4" max="4" width="18.375" bestFit="1" customWidth="1"/>
    <col min="5" max="5" width="6.875" customWidth="1"/>
    <col min="6" max="6" width="3.875" customWidth="1"/>
  </cols>
  <sheetData>
    <row r="1" spans="1:5" ht="18.75" x14ac:dyDescent="0.3">
      <c r="A1" s="307" t="s">
        <v>1009</v>
      </c>
      <c r="B1" s="307"/>
      <c r="D1" s="307" t="s">
        <v>1157</v>
      </c>
      <c r="E1" s="307"/>
    </row>
    <row r="2" spans="1:5" x14ac:dyDescent="0.25">
      <c r="A2" s="10" t="s">
        <v>2</v>
      </c>
      <c r="B2" s="10" t="s">
        <v>5</v>
      </c>
      <c r="D2" s="10" t="s">
        <v>2</v>
      </c>
      <c r="E2" s="10" t="s">
        <v>5</v>
      </c>
    </row>
    <row r="3" spans="1:5" x14ac:dyDescent="0.25">
      <c r="A3" s="50" t="s">
        <v>1026</v>
      </c>
      <c r="B3" s="14">
        <v>0</v>
      </c>
      <c r="D3" s="116" t="s">
        <v>855</v>
      </c>
      <c r="E3" s="14">
        <v>0</v>
      </c>
    </row>
    <row r="4" spans="1:5" x14ac:dyDescent="0.25">
      <c r="A4" s="50" t="s">
        <v>1015</v>
      </c>
      <c r="B4" s="14">
        <v>0</v>
      </c>
      <c r="D4" s="116" t="s">
        <v>446</v>
      </c>
      <c r="E4" s="14">
        <v>0</v>
      </c>
    </row>
    <row r="5" spans="1:5" x14ac:dyDescent="0.25">
      <c r="A5" s="50" t="s">
        <v>1010</v>
      </c>
      <c r="B5" s="14">
        <v>14.399999999999999</v>
      </c>
      <c r="D5" s="116" t="s">
        <v>428</v>
      </c>
      <c r="E5" s="14">
        <v>15.8</v>
      </c>
    </row>
    <row r="6" spans="1:5" x14ac:dyDescent="0.25">
      <c r="A6" s="206" t="s">
        <v>1011</v>
      </c>
      <c r="B6" s="14">
        <v>15</v>
      </c>
      <c r="D6" s="116" t="s">
        <v>84</v>
      </c>
      <c r="E6" s="14">
        <v>16.2</v>
      </c>
    </row>
    <row r="7" spans="1:5" x14ac:dyDescent="0.25">
      <c r="A7" s="50" t="s">
        <v>1013</v>
      </c>
      <c r="B7" s="14">
        <v>15.6</v>
      </c>
      <c r="D7" s="116" t="s">
        <v>82</v>
      </c>
      <c r="E7" s="14">
        <v>16.350000000000001</v>
      </c>
    </row>
    <row r="8" spans="1:5" x14ac:dyDescent="0.25">
      <c r="A8" s="50" t="s">
        <v>1012</v>
      </c>
      <c r="B8" s="14">
        <v>15.6</v>
      </c>
      <c r="D8" s="116" t="s">
        <v>882</v>
      </c>
      <c r="E8" s="14">
        <v>16.399999999999999</v>
      </c>
    </row>
    <row r="9" spans="1:5" x14ac:dyDescent="0.25">
      <c r="A9" s="116" t="s">
        <v>1095</v>
      </c>
      <c r="B9" s="14">
        <v>15.8</v>
      </c>
      <c r="D9" s="116" t="s">
        <v>883</v>
      </c>
      <c r="E9" s="14">
        <v>16.399999999999999</v>
      </c>
    </row>
    <row r="10" spans="1:5" x14ac:dyDescent="0.25">
      <c r="A10" s="50" t="s">
        <v>1017</v>
      </c>
      <c r="B10" s="14">
        <v>16.2</v>
      </c>
      <c r="D10" s="116" t="s">
        <v>25</v>
      </c>
      <c r="E10" s="14">
        <v>16.399999999999999</v>
      </c>
    </row>
    <row r="11" spans="1:5" x14ac:dyDescent="0.25">
      <c r="A11" s="50" t="s">
        <v>1014</v>
      </c>
      <c r="B11" s="14">
        <v>16.2</v>
      </c>
      <c r="D11" s="116" t="s">
        <v>418</v>
      </c>
      <c r="E11" s="14">
        <v>16.549999999999997</v>
      </c>
    </row>
    <row r="12" spans="1:5" x14ac:dyDescent="0.25">
      <c r="A12" s="50" t="s">
        <v>1016</v>
      </c>
      <c r="B12" s="14">
        <v>16.45</v>
      </c>
      <c r="D12" s="116" t="s">
        <v>426</v>
      </c>
      <c r="E12" s="14">
        <v>16.549999999999997</v>
      </c>
    </row>
    <row r="13" spans="1:5" x14ac:dyDescent="0.25">
      <c r="A13" s="50" t="s">
        <v>1018</v>
      </c>
      <c r="B13" s="14">
        <v>16.8</v>
      </c>
      <c r="D13" s="116" t="s">
        <v>23</v>
      </c>
      <c r="E13" s="14">
        <v>17.5</v>
      </c>
    </row>
    <row r="14" spans="1:5" x14ac:dyDescent="0.25">
      <c r="A14" s="50" t="s">
        <v>1022</v>
      </c>
      <c r="B14" s="14">
        <v>17.5</v>
      </c>
      <c r="D14" s="116" t="s">
        <v>83</v>
      </c>
      <c r="E14" s="14">
        <v>17.55</v>
      </c>
    </row>
    <row r="15" spans="1:5" x14ac:dyDescent="0.25">
      <c r="A15" s="50" t="s">
        <v>1096</v>
      </c>
      <c r="B15" s="14">
        <v>18.299999999999997</v>
      </c>
      <c r="D15" s="116" t="s">
        <v>429</v>
      </c>
      <c r="E15" s="14">
        <v>17.7</v>
      </c>
    </row>
    <row r="16" spans="1:5" x14ac:dyDescent="0.25">
      <c r="A16" s="50" t="s">
        <v>1020</v>
      </c>
      <c r="B16" s="14">
        <v>18.8</v>
      </c>
      <c r="D16" s="116" t="s">
        <v>447</v>
      </c>
      <c r="E16" s="14">
        <v>17.8</v>
      </c>
    </row>
    <row r="17" spans="1:5" ht="16.5" thickBot="1" x14ac:dyDescent="0.3">
      <c r="A17" s="50" t="s">
        <v>1025</v>
      </c>
      <c r="B17" s="275">
        <v>19.100000000000001</v>
      </c>
      <c r="D17" s="116" t="s">
        <v>427</v>
      </c>
      <c r="E17" s="14">
        <v>18.2</v>
      </c>
    </row>
    <row r="18" spans="1:5" ht="16.5" thickBot="1" x14ac:dyDescent="0.3">
      <c r="B18" s="278">
        <f>SUM(B8:B17)</f>
        <v>170.75</v>
      </c>
      <c r="D18" s="116" t="s">
        <v>26</v>
      </c>
      <c r="E18" s="14">
        <v>18.3</v>
      </c>
    </row>
    <row r="19" spans="1:5" x14ac:dyDescent="0.25">
      <c r="D19" s="116" t="s">
        <v>425</v>
      </c>
      <c r="E19" s="14">
        <v>18.350000000000001</v>
      </c>
    </row>
    <row r="20" spans="1:5" ht="16.5" thickBot="1" x14ac:dyDescent="0.3">
      <c r="E20" s="279">
        <f>SUM(E10:E19)</f>
        <v>174.9</v>
      </c>
    </row>
  </sheetData>
  <sortState ref="D3:E19">
    <sortCondition ref="E3:E19"/>
  </sortState>
  <mergeCells count="2">
    <mergeCell ref="A1:B1"/>
    <mergeCell ref="D1:E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31"/>
  <sheetViews>
    <sheetView topLeftCell="D7" workbookViewId="0">
      <selection activeCell="Q34" sqref="Q34"/>
    </sheetView>
  </sheetViews>
  <sheetFormatPr defaultColWidth="11" defaultRowHeight="15.75" x14ac:dyDescent="0.25"/>
  <cols>
    <col min="1" max="1" width="15.625" bestFit="1" customWidth="1"/>
    <col min="2" max="2" width="6.875" style="54" customWidth="1"/>
    <col min="3" max="3" width="3.875" customWidth="1"/>
    <col min="4" max="4" width="14.875" bestFit="1" customWidth="1"/>
    <col min="5" max="5" width="6.875" style="54" customWidth="1"/>
    <col min="6" max="6" width="3.875" customWidth="1"/>
    <col min="7" max="7" width="18" bestFit="1" customWidth="1"/>
    <col min="8" max="8" width="6.875" style="54" customWidth="1"/>
    <col min="9" max="9" width="3.875" customWidth="1"/>
    <col min="10" max="10" width="19" bestFit="1" customWidth="1"/>
    <col min="11" max="11" width="6.875" style="54" customWidth="1"/>
    <col min="12" max="12" width="3.875" customWidth="1"/>
    <col min="13" max="13" width="16.375" bestFit="1" customWidth="1"/>
    <col min="14" max="14" width="6.875" style="54" customWidth="1"/>
    <col min="15" max="15" width="3.875" customWidth="1"/>
    <col min="16" max="16" width="18.5" bestFit="1" customWidth="1"/>
    <col min="17" max="17" width="6.875" style="54" customWidth="1"/>
    <col min="18" max="18" width="3.875" customWidth="1"/>
    <col min="19" max="19" width="17.375" bestFit="1" customWidth="1"/>
    <col min="20" max="20" width="6.875" style="54" customWidth="1"/>
    <col min="21" max="21" width="3.875" customWidth="1"/>
    <col min="22" max="22" width="17.375" bestFit="1" customWidth="1"/>
    <col min="23" max="23" width="6.875" style="54" customWidth="1"/>
  </cols>
  <sheetData>
    <row r="1" spans="1:23" ht="18.75" x14ac:dyDescent="0.3">
      <c r="A1" s="307" t="s">
        <v>1089</v>
      </c>
      <c r="B1" s="307"/>
      <c r="D1" s="307" t="s">
        <v>1184</v>
      </c>
      <c r="E1" s="307"/>
      <c r="G1" s="307" t="s">
        <v>1157</v>
      </c>
      <c r="H1" s="307"/>
      <c r="J1" s="307" t="s">
        <v>86</v>
      </c>
      <c r="K1" s="307"/>
      <c r="M1" s="307" t="s">
        <v>460</v>
      </c>
      <c r="N1" s="307"/>
      <c r="P1" s="307" t="s">
        <v>1185</v>
      </c>
      <c r="Q1" s="307"/>
      <c r="S1" s="307" t="s">
        <v>87</v>
      </c>
      <c r="T1" s="307"/>
      <c r="V1" s="307" t="s">
        <v>85</v>
      </c>
      <c r="W1" s="307"/>
    </row>
    <row r="2" spans="1:23" x14ac:dyDescent="0.25">
      <c r="A2" s="10" t="s">
        <v>2</v>
      </c>
      <c r="B2" s="281" t="s">
        <v>5</v>
      </c>
      <c r="D2" s="10" t="s">
        <v>2</v>
      </c>
      <c r="E2" s="281" t="s">
        <v>5</v>
      </c>
      <c r="G2" s="10" t="s">
        <v>2</v>
      </c>
      <c r="H2" s="281" t="s">
        <v>5</v>
      </c>
      <c r="J2" s="10" t="s">
        <v>2</v>
      </c>
      <c r="K2" s="281" t="s">
        <v>5</v>
      </c>
      <c r="M2" s="10" t="s">
        <v>2</v>
      </c>
      <c r="N2" s="281" t="s">
        <v>5</v>
      </c>
      <c r="P2" s="10" t="s">
        <v>2</v>
      </c>
      <c r="Q2" s="281" t="s">
        <v>5</v>
      </c>
      <c r="S2" s="10" t="s">
        <v>2</v>
      </c>
      <c r="T2" s="281" t="s">
        <v>5</v>
      </c>
      <c r="V2" s="10" t="s">
        <v>2</v>
      </c>
      <c r="W2" s="281" t="s">
        <v>5</v>
      </c>
    </row>
    <row r="3" spans="1:23" x14ac:dyDescent="0.25">
      <c r="A3" s="116" t="s">
        <v>622</v>
      </c>
      <c r="B3" s="14">
        <v>15.8</v>
      </c>
      <c r="D3" s="116" t="s">
        <v>124</v>
      </c>
      <c r="E3" s="14">
        <v>15.1</v>
      </c>
      <c r="G3" s="116" t="s">
        <v>881</v>
      </c>
      <c r="H3" s="14">
        <v>0</v>
      </c>
      <c r="J3" s="116" t="s">
        <v>926</v>
      </c>
      <c r="K3" s="14">
        <v>0</v>
      </c>
      <c r="M3" s="116" t="s">
        <v>319</v>
      </c>
      <c r="N3" s="14">
        <v>0</v>
      </c>
      <c r="P3" s="116" t="s">
        <v>992</v>
      </c>
      <c r="Q3" s="14">
        <v>15.450000000000001</v>
      </c>
      <c r="S3" s="116" t="s">
        <v>784</v>
      </c>
      <c r="T3" s="14">
        <v>0</v>
      </c>
      <c r="V3" s="116" t="s">
        <v>718</v>
      </c>
      <c r="W3" s="14">
        <v>0</v>
      </c>
    </row>
    <row r="4" spans="1:23" x14ac:dyDescent="0.25">
      <c r="A4" s="116" t="s">
        <v>264</v>
      </c>
      <c r="B4" s="14">
        <v>16.350000000000001</v>
      </c>
      <c r="D4" s="116" t="s">
        <v>117</v>
      </c>
      <c r="E4" s="14">
        <v>15.2</v>
      </c>
      <c r="G4" s="116" t="s">
        <v>424</v>
      </c>
      <c r="H4" s="14">
        <v>16.350000000000001</v>
      </c>
      <c r="J4" s="116" t="s">
        <v>918</v>
      </c>
      <c r="K4" s="14">
        <v>14.350000000000001</v>
      </c>
      <c r="M4" s="116" t="s">
        <v>981</v>
      </c>
      <c r="N4" s="14">
        <v>15.2</v>
      </c>
      <c r="P4" s="116" t="s">
        <v>386</v>
      </c>
      <c r="Q4" s="14">
        <v>15.7</v>
      </c>
      <c r="S4" s="116" t="s">
        <v>780</v>
      </c>
      <c r="T4" s="14">
        <v>15.9</v>
      </c>
      <c r="V4" s="116" t="s">
        <v>332</v>
      </c>
      <c r="W4" s="14">
        <v>15.75</v>
      </c>
    </row>
    <row r="5" spans="1:23" x14ac:dyDescent="0.25">
      <c r="A5" s="116" t="s">
        <v>621</v>
      </c>
      <c r="B5" s="14">
        <v>16.5</v>
      </c>
      <c r="D5" s="116" t="s">
        <v>119</v>
      </c>
      <c r="E5" s="14">
        <v>15.7</v>
      </c>
      <c r="G5" s="116" t="s">
        <v>878</v>
      </c>
      <c r="H5" s="14">
        <v>16.55</v>
      </c>
      <c r="J5" s="50" t="s">
        <v>1126</v>
      </c>
      <c r="K5" s="14">
        <v>14.75</v>
      </c>
      <c r="M5" s="116" t="s">
        <v>980</v>
      </c>
      <c r="N5" s="14">
        <v>16.450000000000003</v>
      </c>
      <c r="P5" s="116" t="s">
        <v>990</v>
      </c>
      <c r="Q5" s="14">
        <v>15.8</v>
      </c>
      <c r="S5" s="115" t="s">
        <v>782</v>
      </c>
      <c r="T5" s="14">
        <v>15.9</v>
      </c>
      <c r="V5" s="116" t="s">
        <v>715</v>
      </c>
      <c r="W5" s="14">
        <v>16</v>
      </c>
    </row>
    <row r="6" spans="1:23" x14ac:dyDescent="0.25">
      <c r="A6" s="116" t="s">
        <v>266</v>
      </c>
      <c r="B6" s="14">
        <v>16.649999999999999</v>
      </c>
      <c r="D6" s="116" t="s">
        <v>116</v>
      </c>
      <c r="E6" s="14">
        <v>15.899999999999999</v>
      </c>
      <c r="G6" s="116" t="s">
        <v>880</v>
      </c>
      <c r="H6" s="14">
        <v>16.649999999999999</v>
      </c>
      <c r="J6" s="116" t="s">
        <v>920</v>
      </c>
      <c r="K6" s="14">
        <v>15.1</v>
      </c>
      <c r="M6" s="116" t="s">
        <v>320</v>
      </c>
      <c r="N6" s="14">
        <v>16.55</v>
      </c>
      <c r="P6" s="116" t="s">
        <v>987</v>
      </c>
      <c r="Q6" s="14">
        <v>15.85</v>
      </c>
      <c r="S6" s="116" t="s">
        <v>785</v>
      </c>
      <c r="T6" s="14">
        <v>15.9</v>
      </c>
      <c r="V6" s="116" t="s">
        <v>714</v>
      </c>
      <c r="W6" s="14">
        <v>16.7</v>
      </c>
    </row>
    <row r="7" spans="1:23" x14ac:dyDescent="0.25">
      <c r="A7" s="116" t="s">
        <v>255</v>
      </c>
      <c r="B7" s="14">
        <v>16.75</v>
      </c>
      <c r="D7" s="116" t="s">
        <v>114</v>
      </c>
      <c r="E7" s="14">
        <v>16.100000000000001</v>
      </c>
      <c r="G7" s="116" t="s">
        <v>848</v>
      </c>
      <c r="H7" s="14">
        <v>16.7</v>
      </c>
      <c r="J7" s="116" t="s">
        <v>919</v>
      </c>
      <c r="K7" s="14">
        <v>15.2</v>
      </c>
      <c r="M7" s="116" t="s">
        <v>307</v>
      </c>
      <c r="N7" s="14">
        <v>16.700000000000003</v>
      </c>
      <c r="P7" s="116" t="s">
        <v>991</v>
      </c>
      <c r="Q7" s="14">
        <v>15.85</v>
      </c>
      <c r="S7" s="116" t="s">
        <v>775</v>
      </c>
      <c r="T7" s="14">
        <v>16.25</v>
      </c>
      <c r="V7" s="116" t="s">
        <v>716</v>
      </c>
      <c r="W7" s="14">
        <v>16.850000000000001</v>
      </c>
    </row>
    <row r="8" spans="1:23" x14ac:dyDescent="0.25">
      <c r="A8" s="116" t="s">
        <v>620</v>
      </c>
      <c r="B8" s="14">
        <v>16.850000000000001</v>
      </c>
      <c r="D8" s="116" t="s">
        <v>115</v>
      </c>
      <c r="E8" s="14">
        <v>16.399999999999999</v>
      </c>
      <c r="G8" s="116" t="s">
        <v>879</v>
      </c>
      <c r="H8" s="14">
        <v>16.75</v>
      </c>
      <c r="J8" s="116" t="s">
        <v>921</v>
      </c>
      <c r="K8" s="14">
        <v>15.25</v>
      </c>
      <c r="M8" s="116" t="s">
        <v>311</v>
      </c>
      <c r="N8" s="14">
        <v>16.75</v>
      </c>
      <c r="P8" s="116" t="s">
        <v>381</v>
      </c>
      <c r="Q8" s="14">
        <v>15.850000000000001</v>
      </c>
      <c r="S8" s="116" t="s">
        <v>779</v>
      </c>
      <c r="T8" s="14">
        <v>16.3</v>
      </c>
      <c r="V8" s="115" t="s">
        <v>698</v>
      </c>
      <c r="W8" s="14">
        <v>17.100000000000001</v>
      </c>
    </row>
    <row r="9" spans="1:23" x14ac:dyDescent="0.25">
      <c r="A9" s="116" t="s">
        <v>267</v>
      </c>
      <c r="B9" s="14">
        <v>16.899999999999999</v>
      </c>
      <c r="D9" s="116" t="s">
        <v>122</v>
      </c>
      <c r="E9" s="14">
        <v>16.649999999999999</v>
      </c>
      <c r="G9" s="116" t="s">
        <v>420</v>
      </c>
      <c r="H9" s="14">
        <v>16.75</v>
      </c>
      <c r="J9" s="116" t="s">
        <v>923</v>
      </c>
      <c r="K9" s="14">
        <v>15.55</v>
      </c>
      <c r="M9" s="116" t="s">
        <v>312</v>
      </c>
      <c r="N9" s="14">
        <v>16.95</v>
      </c>
      <c r="P9" s="116" t="s">
        <v>985</v>
      </c>
      <c r="Q9" s="14">
        <v>15.95</v>
      </c>
      <c r="S9" s="116" t="s">
        <v>776</v>
      </c>
      <c r="T9" s="14">
        <v>16.350000000000001</v>
      </c>
      <c r="V9" s="116" t="s">
        <v>717</v>
      </c>
      <c r="W9" s="14">
        <v>17.5</v>
      </c>
    </row>
    <row r="10" spans="1:23" x14ac:dyDescent="0.25">
      <c r="A10" s="116" t="s">
        <v>272</v>
      </c>
      <c r="B10" s="14">
        <v>17.05</v>
      </c>
      <c r="D10" s="116" t="s">
        <v>111</v>
      </c>
      <c r="E10" s="14">
        <v>16.950000000000003</v>
      </c>
      <c r="G10" s="116" t="s">
        <v>877</v>
      </c>
      <c r="H10" s="14">
        <v>16.850000000000001</v>
      </c>
      <c r="J10" s="50" t="s">
        <v>914</v>
      </c>
      <c r="K10" s="14">
        <v>15.6</v>
      </c>
      <c r="M10" s="116" t="s">
        <v>309</v>
      </c>
      <c r="N10" s="14">
        <v>17.2</v>
      </c>
      <c r="P10" s="116" t="s">
        <v>986</v>
      </c>
      <c r="Q10" s="14">
        <v>15.95</v>
      </c>
      <c r="S10" s="116" t="s">
        <v>778</v>
      </c>
      <c r="T10" s="14">
        <v>16.350000000000001</v>
      </c>
      <c r="V10" s="116" t="s">
        <v>701</v>
      </c>
      <c r="W10" s="14">
        <v>17.7</v>
      </c>
    </row>
    <row r="11" spans="1:23" x14ac:dyDescent="0.25">
      <c r="A11" s="116" t="s">
        <v>256</v>
      </c>
      <c r="B11" s="14">
        <v>17.25</v>
      </c>
      <c r="D11" s="116" t="s">
        <v>118</v>
      </c>
      <c r="E11" s="14">
        <v>17.05</v>
      </c>
      <c r="G11" s="116" t="s">
        <v>876</v>
      </c>
      <c r="H11" s="14">
        <v>17.049999999999997</v>
      </c>
      <c r="J11" s="116" t="s">
        <v>924</v>
      </c>
      <c r="K11" s="14">
        <v>15.7</v>
      </c>
      <c r="M11" s="116" t="s">
        <v>308</v>
      </c>
      <c r="N11" s="14">
        <v>17.299999999999997</v>
      </c>
      <c r="P11" s="116" t="s">
        <v>145</v>
      </c>
      <c r="Q11" s="14">
        <v>16.350000000000001</v>
      </c>
      <c r="S11" s="115" t="s">
        <v>783</v>
      </c>
      <c r="T11" s="14">
        <v>16.5</v>
      </c>
      <c r="V11" s="116" t="s">
        <v>699</v>
      </c>
      <c r="W11" s="14">
        <v>18</v>
      </c>
    </row>
    <row r="12" spans="1:23" ht="16.5" thickBot="1" x14ac:dyDescent="0.3">
      <c r="A12" s="116" t="s">
        <v>98</v>
      </c>
      <c r="B12" s="14">
        <v>17.649999999999999</v>
      </c>
      <c r="D12" s="116" t="s">
        <v>112</v>
      </c>
      <c r="E12" s="14">
        <v>17.25</v>
      </c>
      <c r="G12" s="116" t="s">
        <v>423</v>
      </c>
      <c r="H12" s="275">
        <v>17.5</v>
      </c>
      <c r="J12" s="116" t="s">
        <v>925</v>
      </c>
      <c r="K12" s="14">
        <v>15.799999999999999</v>
      </c>
      <c r="M12" s="116" t="s">
        <v>310</v>
      </c>
      <c r="N12" s="275">
        <v>17.45</v>
      </c>
      <c r="P12" s="116" t="s">
        <v>988</v>
      </c>
      <c r="Q12" s="14">
        <v>16.5</v>
      </c>
      <c r="S12" s="116" t="s">
        <v>777</v>
      </c>
      <c r="T12" s="14">
        <v>16.899999999999999</v>
      </c>
      <c r="V12" s="116" t="s">
        <v>88</v>
      </c>
      <c r="W12" s="14">
        <v>18.600000000000001</v>
      </c>
    </row>
    <row r="13" spans="1:23" ht="16.5" thickBot="1" x14ac:dyDescent="0.3">
      <c r="A13" s="116" t="s">
        <v>273</v>
      </c>
      <c r="B13" s="14">
        <v>17.8</v>
      </c>
      <c r="D13" s="116" t="s">
        <v>108</v>
      </c>
      <c r="E13" s="14">
        <v>17.3</v>
      </c>
      <c r="H13" s="276">
        <f>SUM(H3:H12)</f>
        <v>151.14999999999998</v>
      </c>
      <c r="J13" s="50" t="s">
        <v>916</v>
      </c>
      <c r="K13" s="14">
        <v>15.85</v>
      </c>
      <c r="N13" s="276">
        <f>SUM(N3:N12)</f>
        <v>150.55000000000001</v>
      </c>
      <c r="P13" s="116" t="s">
        <v>377</v>
      </c>
      <c r="Q13" s="14">
        <v>16.5</v>
      </c>
      <c r="S13" s="116" t="s">
        <v>786</v>
      </c>
      <c r="T13" s="275">
        <v>18.600000000000001</v>
      </c>
      <c r="V13" s="116" t="s">
        <v>700</v>
      </c>
      <c r="W13" s="14">
        <v>18.899999999999999</v>
      </c>
    </row>
    <row r="14" spans="1:23" ht="16.5" thickBot="1" x14ac:dyDescent="0.3">
      <c r="A14" s="116" t="s">
        <v>96</v>
      </c>
      <c r="B14" s="14">
        <v>18.3</v>
      </c>
      <c r="D14" s="116" t="s">
        <v>127</v>
      </c>
      <c r="E14" s="14">
        <v>17.399999999999999</v>
      </c>
      <c r="J14" s="50" t="s">
        <v>252</v>
      </c>
      <c r="K14" s="14">
        <v>16.05</v>
      </c>
      <c r="P14" s="116" t="s">
        <v>382</v>
      </c>
      <c r="Q14" s="14">
        <v>16.549999999999997</v>
      </c>
      <c r="T14" s="276">
        <f>SUM(T4:T13)</f>
        <v>164.95</v>
      </c>
      <c r="V14" s="115" t="s">
        <v>697</v>
      </c>
      <c r="W14" s="275">
        <v>19.100000000000001</v>
      </c>
    </row>
    <row r="15" spans="1:23" ht="16.5" thickBot="1" x14ac:dyDescent="0.3">
      <c r="A15" s="116" t="s">
        <v>254</v>
      </c>
      <c r="B15" s="14">
        <v>18.5</v>
      </c>
      <c r="D15" s="116" t="s">
        <v>123</v>
      </c>
      <c r="E15" s="14">
        <v>17.5</v>
      </c>
      <c r="J15" s="116" t="s">
        <v>922</v>
      </c>
      <c r="K15" s="14">
        <v>16.25</v>
      </c>
      <c r="P15" s="50" t="s">
        <v>994</v>
      </c>
      <c r="Q15" s="14">
        <v>16.600000000000001</v>
      </c>
      <c r="W15" s="276">
        <f>SUM(W5:W14)</f>
        <v>176.45000000000002</v>
      </c>
    </row>
    <row r="16" spans="1:23" ht="16.5" thickBot="1" x14ac:dyDescent="0.3">
      <c r="A16" s="116" t="s">
        <v>258</v>
      </c>
      <c r="B16" s="275">
        <v>19</v>
      </c>
      <c r="D16" s="116" t="s">
        <v>487</v>
      </c>
      <c r="E16" s="14">
        <v>17.700000000000003</v>
      </c>
      <c r="J16" s="116" t="s">
        <v>89</v>
      </c>
      <c r="K16" s="14">
        <v>16.299999999999997</v>
      </c>
      <c r="P16" s="116" t="s">
        <v>384</v>
      </c>
      <c r="Q16" s="14">
        <v>16.649999999999999</v>
      </c>
    </row>
    <row r="17" spans="2:17" ht="16.5" thickBot="1" x14ac:dyDescent="0.3">
      <c r="B17" s="276">
        <f>SUM(B7:B16)</f>
        <v>176.04999999999998</v>
      </c>
      <c r="D17" s="116" t="s">
        <v>109</v>
      </c>
      <c r="E17" s="14">
        <v>18</v>
      </c>
      <c r="J17" s="116" t="s">
        <v>913</v>
      </c>
      <c r="K17" s="14">
        <v>16.3</v>
      </c>
      <c r="P17" s="116" t="s">
        <v>383</v>
      </c>
      <c r="Q17" s="14">
        <v>16.7</v>
      </c>
    </row>
    <row r="18" spans="2:17" ht="16.5" thickBot="1" x14ac:dyDescent="0.3">
      <c r="D18" s="116" t="s">
        <v>113</v>
      </c>
      <c r="E18" s="275">
        <v>19</v>
      </c>
      <c r="J18" s="116" t="s">
        <v>249</v>
      </c>
      <c r="K18" s="14">
        <v>16.350000000000001</v>
      </c>
      <c r="P18" s="116" t="s">
        <v>79</v>
      </c>
      <c r="Q18" s="14">
        <v>16.850000000000001</v>
      </c>
    </row>
    <row r="19" spans="2:17" ht="16.5" thickBot="1" x14ac:dyDescent="0.3">
      <c r="E19" s="276">
        <f>SUM(E9:E18)</f>
        <v>174.8</v>
      </c>
      <c r="J19" s="116" t="s">
        <v>247</v>
      </c>
      <c r="K19" s="14">
        <v>16.350000000000001</v>
      </c>
      <c r="P19" s="50" t="s">
        <v>379</v>
      </c>
      <c r="Q19" s="14">
        <v>16.899999999999999</v>
      </c>
    </row>
    <row r="20" spans="2:17" x14ac:dyDescent="0.25">
      <c r="J20" s="116" t="s">
        <v>250</v>
      </c>
      <c r="K20" s="14">
        <v>16.5</v>
      </c>
      <c r="P20" s="50" t="s">
        <v>380</v>
      </c>
      <c r="Q20" s="14">
        <v>17.100000000000001</v>
      </c>
    </row>
    <row r="21" spans="2:17" x14ac:dyDescent="0.25">
      <c r="J21" s="50" t="s">
        <v>915</v>
      </c>
      <c r="K21" s="14">
        <v>16.5</v>
      </c>
      <c r="P21" s="50" t="s">
        <v>63</v>
      </c>
      <c r="Q21" s="14">
        <v>17.100000000000001</v>
      </c>
    </row>
    <row r="22" spans="2:17" x14ac:dyDescent="0.25">
      <c r="J22" s="116" t="s">
        <v>248</v>
      </c>
      <c r="K22" s="14">
        <v>16.55</v>
      </c>
      <c r="P22" s="50" t="s">
        <v>60</v>
      </c>
      <c r="Q22" s="14">
        <v>17.399999999999999</v>
      </c>
    </row>
    <row r="23" spans="2:17" x14ac:dyDescent="0.25">
      <c r="J23" s="116" t="s">
        <v>251</v>
      </c>
      <c r="K23" s="14">
        <v>16.649999999999999</v>
      </c>
      <c r="P23" s="50" t="s">
        <v>376</v>
      </c>
      <c r="Q23" s="14">
        <v>17.5</v>
      </c>
    </row>
    <row r="24" spans="2:17" x14ac:dyDescent="0.25">
      <c r="J24" s="50" t="s">
        <v>917</v>
      </c>
      <c r="K24" s="14">
        <v>16.700000000000003</v>
      </c>
      <c r="P24" s="50" t="s">
        <v>996</v>
      </c>
      <c r="Q24" s="14">
        <v>17.7</v>
      </c>
    </row>
    <row r="25" spans="2:17" x14ac:dyDescent="0.25">
      <c r="J25" s="116" t="s">
        <v>90</v>
      </c>
      <c r="K25" s="14">
        <v>17.100000000000001</v>
      </c>
      <c r="P25" s="50" t="s">
        <v>61</v>
      </c>
      <c r="Q25" s="14">
        <v>17.899999999999999</v>
      </c>
    </row>
    <row r="26" spans="2:17" x14ac:dyDescent="0.25">
      <c r="J26" s="116" t="s">
        <v>35</v>
      </c>
      <c r="K26" s="14">
        <v>17.399999999999999</v>
      </c>
      <c r="P26" s="116" t="s">
        <v>385</v>
      </c>
      <c r="Q26" s="14">
        <v>18</v>
      </c>
    </row>
    <row r="27" spans="2:17" x14ac:dyDescent="0.25">
      <c r="J27" s="116" t="s">
        <v>912</v>
      </c>
      <c r="K27" s="14">
        <v>17.45</v>
      </c>
      <c r="P27" s="50" t="s">
        <v>62</v>
      </c>
      <c r="Q27" s="14">
        <v>18.100000000000001</v>
      </c>
    </row>
    <row r="28" spans="2:17" x14ac:dyDescent="0.25">
      <c r="J28" s="116" t="s">
        <v>927</v>
      </c>
      <c r="K28" s="14">
        <v>17.5</v>
      </c>
      <c r="P28" s="50" t="s">
        <v>375</v>
      </c>
      <c r="Q28" s="14">
        <v>18.399999999999999</v>
      </c>
    </row>
    <row r="29" spans="2:17" ht="16.5" thickBot="1" x14ac:dyDescent="0.3">
      <c r="J29" s="116" t="s">
        <v>1144</v>
      </c>
      <c r="K29" s="14">
        <v>17.600000000000001</v>
      </c>
      <c r="P29" s="50" t="s">
        <v>378</v>
      </c>
      <c r="Q29" s="275">
        <v>18.399999999999999</v>
      </c>
    </row>
    <row r="30" spans="2:17" ht="16.5" thickBot="1" x14ac:dyDescent="0.3">
      <c r="J30" s="116" t="s">
        <v>36</v>
      </c>
      <c r="K30" s="275">
        <v>18.399999999999999</v>
      </c>
      <c r="Q30" s="280">
        <f>SUM(Q20:Q29)</f>
        <v>177.6</v>
      </c>
    </row>
    <row r="31" spans="2:17" ht="16.5" thickBot="1" x14ac:dyDescent="0.3">
      <c r="K31" s="276">
        <f>SUM(K21:K30)</f>
        <v>171.85000000000002</v>
      </c>
    </row>
  </sheetData>
  <sortState ref="V3:W14">
    <sortCondition ref="W3:W14"/>
  </sortState>
  <mergeCells count="8">
    <mergeCell ref="P1:Q1"/>
    <mergeCell ref="S1:T1"/>
    <mergeCell ref="V1:W1"/>
    <mergeCell ref="A1:B1"/>
    <mergeCell ref="D1:E1"/>
    <mergeCell ref="G1:H1"/>
    <mergeCell ref="J1:K1"/>
    <mergeCell ref="M1:N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showGridLines="0" workbookViewId="0">
      <selection activeCell="G19" sqref="G19"/>
    </sheetView>
  </sheetViews>
  <sheetFormatPr defaultColWidth="8.875" defaultRowHeight="15.75" x14ac:dyDescent="0.25"/>
  <cols>
    <col min="1" max="1" width="1" customWidth="1"/>
    <col min="2" max="2" width="56.375" customWidth="1"/>
    <col min="3" max="3" width="1.375" customWidth="1"/>
    <col min="4" max="4" width="4.875" customWidth="1"/>
    <col min="5" max="6" width="14" customWidth="1"/>
  </cols>
  <sheetData>
    <row r="1" spans="2:6" x14ac:dyDescent="0.25">
      <c r="B1" s="258" t="s">
        <v>1170</v>
      </c>
      <c r="C1" s="258"/>
      <c r="D1" s="262"/>
      <c r="E1" s="262"/>
      <c r="F1" s="262"/>
    </row>
    <row r="2" spans="2:6" x14ac:dyDescent="0.25">
      <c r="B2" s="258" t="s">
        <v>1171</v>
      </c>
      <c r="C2" s="258"/>
      <c r="D2" s="262"/>
      <c r="E2" s="262"/>
      <c r="F2" s="262"/>
    </row>
    <row r="3" spans="2:6" x14ac:dyDescent="0.25">
      <c r="B3" s="259"/>
      <c r="C3" s="259"/>
      <c r="D3" s="263"/>
      <c r="E3" s="263"/>
      <c r="F3" s="263"/>
    </row>
    <row r="4" spans="2:6" ht="63" x14ac:dyDescent="0.25">
      <c r="B4" s="259" t="s">
        <v>1172</v>
      </c>
      <c r="C4" s="259"/>
      <c r="D4" s="263"/>
      <c r="E4" s="263"/>
      <c r="F4" s="263"/>
    </row>
    <row r="5" spans="2:6" x14ac:dyDescent="0.25">
      <c r="B5" s="259"/>
      <c r="C5" s="259"/>
      <c r="D5" s="263"/>
      <c r="E5" s="263"/>
      <c r="F5" s="263"/>
    </row>
    <row r="6" spans="2:6" ht="31.5" x14ac:dyDescent="0.25">
      <c r="B6" s="258" t="s">
        <v>1173</v>
      </c>
      <c r="C6" s="258"/>
      <c r="D6" s="262"/>
      <c r="E6" s="262" t="s">
        <v>1174</v>
      </c>
      <c r="F6" s="262" t="s">
        <v>1175</v>
      </c>
    </row>
    <row r="7" spans="2:6" ht="16.5" thickBot="1" x14ac:dyDescent="0.3">
      <c r="B7" s="259"/>
      <c r="C7" s="259"/>
      <c r="D7" s="263"/>
      <c r="E7" s="263"/>
      <c r="F7" s="263"/>
    </row>
    <row r="8" spans="2:6" ht="48" thickBot="1" x14ac:dyDescent="0.3">
      <c r="B8" s="260" t="s">
        <v>1176</v>
      </c>
      <c r="C8" s="261"/>
      <c r="D8" s="264"/>
      <c r="E8" s="264">
        <v>1</v>
      </c>
      <c r="F8" s="265" t="s">
        <v>1177</v>
      </c>
    </row>
    <row r="9" spans="2:6" x14ac:dyDescent="0.25">
      <c r="B9" s="259"/>
      <c r="C9" s="259"/>
      <c r="D9" s="263"/>
      <c r="E9" s="263"/>
      <c r="F9" s="263"/>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I87"/>
  <sheetViews>
    <sheetView topLeftCell="A41" zoomScale="90" zoomScaleNormal="90" zoomScalePageLayoutView="90" workbookViewId="0">
      <selection activeCell="N68" sqref="N68:P71"/>
    </sheetView>
  </sheetViews>
  <sheetFormatPr defaultColWidth="8.875" defaultRowHeight="15.75" x14ac:dyDescent="0.25"/>
  <cols>
    <col min="1" max="1" width="4.875" customWidth="1"/>
    <col min="2" max="2" width="19.125" customWidth="1"/>
    <col min="3" max="4" width="7.5" bestFit="1" customWidth="1"/>
    <col min="5" max="5" width="7.375" bestFit="1" customWidth="1"/>
    <col min="6" max="6" width="0.5" customWidth="1"/>
    <col min="7" max="7" width="4.625" bestFit="1" customWidth="1"/>
    <col min="8" max="8" width="22" customWidth="1"/>
    <col min="9" max="10" width="7.5" bestFit="1" customWidth="1"/>
    <col min="11" max="11" width="7.375" bestFit="1" customWidth="1"/>
    <col min="12" max="12" width="0.5" customWidth="1"/>
    <col min="13" max="13" width="4.625" bestFit="1" customWidth="1"/>
    <col min="14" max="14" width="22" customWidth="1"/>
    <col min="15" max="15" width="8.625" customWidth="1"/>
    <col min="16" max="16" width="9.625" customWidth="1"/>
    <col min="17" max="17" width="7.375" bestFit="1" customWidth="1"/>
    <col min="18" max="18" width="0.375" customWidth="1"/>
    <col min="19" max="19" width="0.5" customWidth="1"/>
    <col min="20" max="20" width="1.875" bestFit="1" customWidth="1"/>
    <col min="21" max="21" width="8" customWidth="1"/>
    <col min="22" max="22" width="20.875" bestFit="1" customWidth="1"/>
    <col min="23" max="23" width="6.375" customWidth="1"/>
    <col min="24" max="24" width="5" style="61" customWidth="1"/>
    <col min="25" max="25" width="9.375" customWidth="1"/>
    <col min="26" max="26" width="4.5" style="65" customWidth="1"/>
    <col min="27" max="27" width="9.375" style="47" customWidth="1"/>
    <col min="28" max="28" width="5.5" style="68" customWidth="1"/>
  </cols>
  <sheetData>
    <row r="1" spans="1:61"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1" s="40"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2"/>
      <c r="BI2" s="2"/>
    </row>
    <row r="3" spans="1:61" ht="23.25" x14ac:dyDescent="0.25">
      <c r="E3" s="4"/>
      <c r="F3" s="4"/>
      <c r="G3" s="4"/>
      <c r="H3" s="4"/>
      <c r="I3" s="4"/>
      <c r="J3" s="1"/>
      <c r="K3" s="1"/>
      <c r="L3" s="1"/>
      <c r="M3" s="1"/>
      <c r="N3" s="1"/>
      <c r="O3" s="1"/>
      <c r="P3" s="1"/>
      <c r="Q3" s="1"/>
      <c r="R3" s="1"/>
      <c r="S3" s="1"/>
      <c r="T3" s="1"/>
      <c r="U3" s="1"/>
      <c r="V3" s="1"/>
      <c r="W3" s="1"/>
      <c r="X3" s="59"/>
      <c r="Y3" s="1"/>
      <c r="Z3" s="63"/>
      <c r="AA3" s="66"/>
      <c r="AB3" s="67"/>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21" x14ac:dyDescent="0.35">
      <c r="E4" s="1"/>
      <c r="F4" s="1"/>
      <c r="G4" s="289" t="s">
        <v>1101</v>
      </c>
      <c r="H4" s="290"/>
      <c r="I4" s="291"/>
      <c r="M4" s="1"/>
      <c r="N4" s="1"/>
      <c r="O4" s="1"/>
      <c r="P4" s="1"/>
      <c r="Q4" s="1"/>
      <c r="R4" s="1"/>
      <c r="S4" s="1"/>
      <c r="T4" s="1"/>
      <c r="U4" s="1"/>
      <c r="V4" s="1"/>
      <c r="W4" s="1"/>
      <c r="X4" s="59"/>
      <c r="Y4" s="1"/>
      <c r="Z4" s="63"/>
      <c r="AA4" s="66"/>
      <c r="AB4" s="67"/>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6" spans="1:61" s="9" customFormat="1" x14ac:dyDescent="0.25">
      <c r="A6" s="266" t="s">
        <v>76</v>
      </c>
      <c r="B6" s="267"/>
      <c r="C6" s="267"/>
      <c r="D6" s="267"/>
      <c r="E6" s="268"/>
      <c r="G6" s="266" t="s">
        <v>515</v>
      </c>
      <c r="H6" s="267"/>
      <c r="I6" s="267"/>
      <c r="J6" s="267"/>
      <c r="K6" s="268"/>
      <c r="M6" s="266" t="s">
        <v>80</v>
      </c>
      <c r="N6" s="267"/>
      <c r="O6" s="267"/>
      <c r="P6" s="267"/>
      <c r="Q6" s="268"/>
      <c r="U6" s="44" t="s">
        <v>67</v>
      </c>
      <c r="V6" s="44" t="s">
        <v>68</v>
      </c>
      <c r="W6" s="44" t="s">
        <v>69</v>
      </c>
      <c r="X6" s="60" t="s">
        <v>70</v>
      </c>
      <c r="Y6" s="44" t="s">
        <v>71</v>
      </c>
      <c r="Z6" s="64" t="s">
        <v>72</v>
      </c>
      <c r="AA6" s="44" t="s">
        <v>73</v>
      </c>
      <c r="AB6" s="60" t="s">
        <v>74</v>
      </c>
    </row>
    <row r="7" spans="1:61" x14ac:dyDescent="0.25">
      <c r="A7" s="10" t="s">
        <v>1</v>
      </c>
      <c r="B7" s="10" t="s">
        <v>2</v>
      </c>
      <c r="C7" s="10" t="s">
        <v>3</v>
      </c>
      <c r="D7" s="10" t="s">
        <v>4</v>
      </c>
      <c r="E7" s="10" t="s">
        <v>5</v>
      </c>
      <c r="G7" s="10" t="s">
        <v>1</v>
      </c>
      <c r="H7" s="10" t="s">
        <v>2</v>
      </c>
      <c r="I7" s="10" t="s">
        <v>3</v>
      </c>
      <c r="J7" s="10" t="s">
        <v>4</v>
      </c>
      <c r="K7" s="10" t="s">
        <v>5</v>
      </c>
      <c r="M7" s="10" t="s">
        <v>1</v>
      </c>
      <c r="N7" s="10" t="s">
        <v>2</v>
      </c>
      <c r="O7" s="10" t="s">
        <v>3</v>
      </c>
      <c r="P7" s="10" t="s">
        <v>4</v>
      </c>
      <c r="Q7" s="10" t="s">
        <v>5</v>
      </c>
      <c r="U7" s="17" t="s">
        <v>159</v>
      </c>
      <c r="V7" s="109" t="s">
        <v>477</v>
      </c>
      <c r="W7" s="15">
        <f t="shared" ref="W7:W11" si="0">C8</f>
        <v>7.9</v>
      </c>
      <c r="X7" s="48">
        <f t="shared" ref="X7:X70" si="1">SUMPRODUCT((W$7:W$86&gt;W7)/COUNTIF(W$7:W$86,W$7:W$86&amp;""))+1</f>
        <v>17</v>
      </c>
      <c r="Y7" s="15">
        <f t="shared" ref="Y7:Y12" si="2">D8</f>
        <v>8.1999999999999993</v>
      </c>
      <c r="Z7" s="48">
        <f t="shared" ref="Z7:AB70" si="3">SUMPRODUCT((Y$7:Y$86&gt;Y7)/COUNTIF(Y$7:Y$86,Y$7:Y$86&amp;""))+1</f>
        <v>5</v>
      </c>
      <c r="AA7" s="77">
        <f>SUM(Table35155052674[[#This Row],[Floor4]],Table35155052674[[#This Row],[Vault6]])</f>
        <v>16.100000000000001</v>
      </c>
      <c r="AB7" s="48">
        <f t="shared" si="3"/>
        <v>16.000000000000004</v>
      </c>
    </row>
    <row r="8" spans="1:61" x14ac:dyDescent="0.25">
      <c r="A8" s="219">
        <v>140</v>
      </c>
      <c r="B8" s="109" t="s">
        <v>477</v>
      </c>
      <c r="C8" s="14">
        <v>7.9</v>
      </c>
      <c r="D8" s="14">
        <v>8.1999999999999993</v>
      </c>
      <c r="E8" s="14">
        <f t="shared" ref="E8:E13" si="4">SUM(C8,D8)</f>
        <v>16.100000000000001</v>
      </c>
      <c r="G8" s="219">
        <v>146</v>
      </c>
      <c r="H8" s="109" t="s">
        <v>535</v>
      </c>
      <c r="I8" s="14">
        <v>8.1</v>
      </c>
      <c r="J8" s="14">
        <v>7.7</v>
      </c>
      <c r="K8" s="14">
        <f t="shared" ref="K8:K13" si="5">SUM(I8,J8)</f>
        <v>15.8</v>
      </c>
      <c r="M8" s="219">
        <v>152</v>
      </c>
      <c r="N8" s="109" t="s">
        <v>292</v>
      </c>
      <c r="O8" s="14">
        <v>8.1</v>
      </c>
      <c r="P8" s="14">
        <v>8.3000000000000007</v>
      </c>
      <c r="Q8" s="14">
        <f t="shared" ref="Q8:Q13" si="6">SUM(O8,P8)</f>
        <v>16.399999999999999</v>
      </c>
      <c r="U8" s="17" t="s">
        <v>159</v>
      </c>
      <c r="V8" s="109" t="s">
        <v>478</v>
      </c>
      <c r="W8" s="15">
        <f t="shared" si="0"/>
        <v>0</v>
      </c>
      <c r="X8" s="48">
        <f t="shared" si="1"/>
        <v>27.999999999999996</v>
      </c>
      <c r="Y8" s="15">
        <f t="shared" si="2"/>
        <v>8.1</v>
      </c>
      <c r="Z8" s="48">
        <f t="shared" si="3"/>
        <v>5.9999999999999991</v>
      </c>
      <c r="AA8" s="77">
        <f>SUM(Table35155052674[[#This Row],[Floor4]],Table35155052674[[#This Row],[Vault6]])</f>
        <v>8.1</v>
      </c>
      <c r="AB8" s="48">
        <f t="shared" si="3"/>
        <v>31.999999999999982</v>
      </c>
    </row>
    <row r="9" spans="1:61" x14ac:dyDescent="0.25">
      <c r="A9" s="219">
        <v>141</v>
      </c>
      <c r="B9" s="109" t="s">
        <v>478</v>
      </c>
      <c r="C9" s="14">
        <v>0</v>
      </c>
      <c r="D9" s="14">
        <v>8.1</v>
      </c>
      <c r="E9" s="14">
        <f t="shared" si="4"/>
        <v>8.1</v>
      </c>
      <c r="G9" s="219">
        <v>147</v>
      </c>
      <c r="H9" s="109" t="s">
        <v>536</v>
      </c>
      <c r="I9" s="14">
        <v>7.7</v>
      </c>
      <c r="J9" s="14">
        <v>7.6</v>
      </c>
      <c r="K9" s="14">
        <f t="shared" si="5"/>
        <v>15.3</v>
      </c>
      <c r="M9" s="219">
        <v>153</v>
      </c>
      <c r="N9" s="109" t="s">
        <v>560</v>
      </c>
      <c r="O9" s="14">
        <v>7.5</v>
      </c>
      <c r="P9" s="14">
        <v>7.6</v>
      </c>
      <c r="Q9" s="14">
        <f t="shared" si="6"/>
        <v>15.1</v>
      </c>
      <c r="U9" s="17" t="s">
        <v>159</v>
      </c>
      <c r="V9" s="109" t="s">
        <v>78</v>
      </c>
      <c r="W9" s="15">
        <f t="shared" si="0"/>
        <v>7.5</v>
      </c>
      <c r="X9" s="48">
        <f t="shared" si="1"/>
        <v>20.999999999999996</v>
      </c>
      <c r="Y9" s="15">
        <f t="shared" si="2"/>
        <v>8.4</v>
      </c>
      <c r="Z9" s="48">
        <f t="shared" si="3"/>
        <v>3</v>
      </c>
      <c r="AA9" s="77">
        <f>SUM(Table35155052674[[#This Row],[Floor4]],Table35155052674[[#This Row],[Vault6]])</f>
        <v>15.9</v>
      </c>
      <c r="AB9" s="48">
        <f t="shared" si="3"/>
        <v>18</v>
      </c>
    </row>
    <row r="10" spans="1:61" x14ac:dyDescent="0.25">
      <c r="A10" s="219">
        <v>142</v>
      </c>
      <c r="B10" s="109" t="s">
        <v>78</v>
      </c>
      <c r="C10" s="14">
        <v>7.5</v>
      </c>
      <c r="D10" s="14">
        <v>8.4</v>
      </c>
      <c r="E10" s="14">
        <f t="shared" si="4"/>
        <v>15.9</v>
      </c>
      <c r="G10" s="219">
        <v>148</v>
      </c>
      <c r="H10" s="109" t="s">
        <v>537</v>
      </c>
      <c r="I10" s="14">
        <v>7.5</v>
      </c>
      <c r="J10" s="14">
        <v>8</v>
      </c>
      <c r="K10" s="14">
        <f t="shared" si="5"/>
        <v>15.5</v>
      </c>
      <c r="M10" s="219">
        <v>154</v>
      </c>
      <c r="N10" s="109" t="s">
        <v>561</v>
      </c>
      <c r="O10" s="14">
        <v>8.1999999999999993</v>
      </c>
      <c r="P10" s="14">
        <v>7.5</v>
      </c>
      <c r="Q10" s="14">
        <f t="shared" si="6"/>
        <v>15.7</v>
      </c>
      <c r="U10" s="17" t="s">
        <v>159</v>
      </c>
      <c r="V10" s="109" t="s">
        <v>77</v>
      </c>
      <c r="W10" s="15">
        <f t="shared" si="0"/>
        <v>8</v>
      </c>
      <c r="X10" s="48">
        <f t="shared" si="1"/>
        <v>16</v>
      </c>
      <c r="Y10" s="15">
        <f t="shared" si="2"/>
        <v>7.6</v>
      </c>
      <c r="Z10" s="48">
        <f t="shared" si="3"/>
        <v>10.999999999999996</v>
      </c>
      <c r="AA10" s="77">
        <f>SUM(Table35155052674[[#This Row],[Floor4]],Table35155052674[[#This Row],[Vault6]])</f>
        <v>15.6</v>
      </c>
      <c r="AB10" s="48">
        <f t="shared" si="3"/>
        <v>20.999999999999996</v>
      </c>
    </row>
    <row r="11" spans="1:61" x14ac:dyDescent="0.25">
      <c r="A11" s="219">
        <v>143</v>
      </c>
      <c r="B11" s="109" t="s">
        <v>77</v>
      </c>
      <c r="C11" s="14">
        <v>8</v>
      </c>
      <c r="D11" s="14">
        <v>7.6</v>
      </c>
      <c r="E11" s="14">
        <f t="shared" si="4"/>
        <v>15.6</v>
      </c>
      <c r="G11" s="219">
        <v>149</v>
      </c>
      <c r="H11" s="109" t="s">
        <v>538</v>
      </c>
      <c r="I11" s="14">
        <v>8</v>
      </c>
      <c r="J11" s="14">
        <v>8.1999999999999993</v>
      </c>
      <c r="K11" s="14">
        <f t="shared" si="5"/>
        <v>16.2</v>
      </c>
      <c r="M11" s="219">
        <v>155</v>
      </c>
      <c r="N11" s="109" t="s">
        <v>562</v>
      </c>
      <c r="O11" s="14">
        <v>7.9</v>
      </c>
      <c r="P11" s="14">
        <v>7.5</v>
      </c>
      <c r="Q11" s="14">
        <f t="shared" si="6"/>
        <v>15.4</v>
      </c>
      <c r="U11" s="17" t="s">
        <v>159</v>
      </c>
      <c r="V11" s="116" t="s">
        <v>480</v>
      </c>
      <c r="W11" s="15">
        <f t="shared" si="0"/>
        <v>7.4</v>
      </c>
      <c r="X11" s="48">
        <f t="shared" si="1"/>
        <v>21.999999999999996</v>
      </c>
      <c r="Y11" s="15">
        <f t="shared" si="2"/>
        <v>7.5</v>
      </c>
      <c r="Z11" s="48">
        <f t="shared" si="3"/>
        <v>11.999999999999995</v>
      </c>
      <c r="AA11" s="77">
        <f>SUM(Table35155052674[[#This Row],[Floor4]],Table35155052674[[#This Row],[Vault6]])</f>
        <v>14.9</v>
      </c>
      <c r="AB11" s="48">
        <f t="shared" si="3"/>
        <v>26.999999999999982</v>
      </c>
    </row>
    <row r="12" spans="1:61" x14ac:dyDescent="0.25">
      <c r="A12" s="219">
        <v>144</v>
      </c>
      <c r="B12" s="116" t="s">
        <v>480</v>
      </c>
      <c r="C12" s="14">
        <v>7.4</v>
      </c>
      <c r="D12" s="14">
        <v>7.5</v>
      </c>
      <c r="E12" s="14">
        <f t="shared" si="4"/>
        <v>14.9</v>
      </c>
      <c r="G12" s="219">
        <v>150</v>
      </c>
      <c r="H12" s="109" t="s">
        <v>539</v>
      </c>
      <c r="I12" s="14">
        <v>8.1999999999999993</v>
      </c>
      <c r="J12" s="14">
        <v>6.4</v>
      </c>
      <c r="K12" s="14">
        <f t="shared" si="5"/>
        <v>14.6</v>
      </c>
      <c r="M12" s="219">
        <v>156</v>
      </c>
      <c r="N12" s="116" t="s">
        <v>563</v>
      </c>
      <c r="O12" s="14">
        <v>7.7</v>
      </c>
      <c r="P12" s="14">
        <v>8.1</v>
      </c>
      <c r="Q12" s="14">
        <f t="shared" si="6"/>
        <v>15.8</v>
      </c>
      <c r="U12" s="17" t="s">
        <v>159</v>
      </c>
      <c r="V12" s="116" t="s">
        <v>479</v>
      </c>
      <c r="W12" s="15">
        <f>C13</f>
        <v>8.1</v>
      </c>
      <c r="X12" s="48">
        <f t="shared" si="1"/>
        <v>15.000000000000002</v>
      </c>
      <c r="Y12" s="15">
        <f t="shared" si="2"/>
        <v>0</v>
      </c>
      <c r="Z12" s="48">
        <f t="shared" si="3"/>
        <v>13.999999999999993</v>
      </c>
      <c r="AA12" s="77">
        <f>SUM(Table35155052674[[#This Row],[Floor4]],Table35155052674[[#This Row],[Vault6]])</f>
        <v>8.1</v>
      </c>
      <c r="AB12" s="48">
        <f t="shared" si="3"/>
        <v>31.999999999999982</v>
      </c>
    </row>
    <row r="13" spans="1:61" ht="16.5" thickBot="1" x14ac:dyDescent="0.3">
      <c r="A13" s="219">
        <v>145</v>
      </c>
      <c r="B13" s="116" t="s">
        <v>479</v>
      </c>
      <c r="C13" s="14">
        <v>8.1</v>
      </c>
      <c r="D13" s="14">
        <v>0</v>
      </c>
      <c r="E13" s="18">
        <f t="shared" si="4"/>
        <v>8.1</v>
      </c>
      <c r="F13" s="9"/>
      <c r="G13" s="219">
        <v>151</v>
      </c>
      <c r="H13" s="116" t="s">
        <v>540</v>
      </c>
      <c r="I13" s="14">
        <v>9.1</v>
      </c>
      <c r="J13" s="14">
        <v>7.5</v>
      </c>
      <c r="K13" s="18">
        <f t="shared" si="5"/>
        <v>16.600000000000001</v>
      </c>
      <c r="L13" s="9"/>
      <c r="M13" s="219">
        <v>157</v>
      </c>
      <c r="N13" s="113"/>
      <c r="O13" s="14">
        <v>0</v>
      </c>
      <c r="P13" s="14">
        <v>0</v>
      </c>
      <c r="Q13" s="18">
        <f t="shared" si="6"/>
        <v>0</v>
      </c>
      <c r="R13" s="9"/>
      <c r="U13" s="17" t="s">
        <v>517</v>
      </c>
      <c r="V13" s="109" t="s">
        <v>530</v>
      </c>
      <c r="W13" s="15">
        <f>I8</f>
        <v>8.1</v>
      </c>
      <c r="X13" s="48">
        <f t="shared" si="1"/>
        <v>15.000000000000002</v>
      </c>
      <c r="Y13" s="15">
        <f t="shared" ref="Y13:Y18" si="7">J8</f>
        <v>7.7</v>
      </c>
      <c r="Z13" s="48">
        <f t="shared" si="3"/>
        <v>9.9999999999999982</v>
      </c>
      <c r="AA13" s="77">
        <f>SUM(Table35155052674[[#This Row],[Floor4]],Table35155052674[[#This Row],[Vault6]])</f>
        <v>15.8</v>
      </c>
      <c r="AB13" s="48">
        <f t="shared" si="3"/>
        <v>19</v>
      </c>
    </row>
    <row r="14" spans="1:61" ht="16.5" thickBot="1" x14ac:dyDescent="0.3">
      <c r="B14" s="33" t="s">
        <v>10</v>
      </c>
      <c r="C14" s="20">
        <f>SUM(C8:C13)-SMALL(C8:C13,1)-SMALL(C8:C13,2)</f>
        <v>31.5</v>
      </c>
      <c r="D14" s="20">
        <f>SUM(D8:D13)-SMALL(D8:D13,1)-SMALL(D8:D13,2)</f>
        <v>32.299999999999997</v>
      </c>
      <c r="E14" s="21">
        <f>SUM(C14:D14)</f>
        <v>63.8</v>
      </c>
      <c r="F14" s="9"/>
      <c r="H14" s="33" t="s">
        <v>10</v>
      </c>
      <c r="I14" s="20">
        <f>SUM(I8:I13)-SMALL(I8:I13,1)-SMALL(I8:I13,2)</f>
        <v>33.4</v>
      </c>
      <c r="J14" s="20">
        <f>SUM(J8:J13)-SMALL(J8:J13,1)-SMALL(J8:J13,2)</f>
        <v>31.5</v>
      </c>
      <c r="K14" s="21">
        <f>SUM(I14:J14)</f>
        <v>64.900000000000006</v>
      </c>
      <c r="L14" s="9"/>
      <c r="N14" s="33" t="s">
        <v>10</v>
      </c>
      <c r="O14" s="20">
        <f>SUM(O8:O13)-SMALL(O8:O13,1)-SMALL(O8:O13,2)</f>
        <v>31.9</v>
      </c>
      <c r="P14" s="20">
        <f>SUM(P8:P13)-SMALL(P8:P13,1)-SMALL(P8:P13,2)</f>
        <v>31.5</v>
      </c>
      <c r="Q14" s="21">
        <f>SUM(O14:P14)</f>
        <v>63.4</v>
      </c>
      <c r="R14" s="9"/>
      <c r="U14" s="17" t="s">
        <v>517</v>
      </c>
      <c r="V14" s="153" t="s">
        <v>531</v>
      </c>
      <c r="W14" s="15">
        <f t="shared" ref="W14:W18" si="8">I9</f>
        <v>7.7</v>
      </c>
      <c r="X14" s="48">
        <f t="shared" si="1"/>
        <v>18.999999999999996</v>
      </c>
      <c r="Y14" s="15">
        <f t="shared" si="7"/>
        <v>7.6</v>
      </c>
      <c r="Z14" s="48">
        <f t="shared" si="3"/>
        <v>10.999999999999996</v>
      </c>
      <c r="AA14" s="77">
        <f>SUM(Table35155052674[[#This Row],[Floor4]],Table35155052674[[#This Row],[Vault6]])</f>
        <v>15.3</v>
      </c>
      <c r="AB14" s="48">
        <f t="shared" si="3"/>
        <v>23.999999999999989</v>
      </c>
    </row>
    <row r="15" spans="1:61" x14ac:dyDescent="0.25">
      <c r="B15" s="110" t="s">
        <v>107</v>
      </c>
      <c r="D15" s="33"/>
      <c r="E15" s="34"/>
      <c r="H15" s="110" t="s">
        <v>107</v>
      </c>
      <c r="J15" s="33"/>
      <c r="K15" s="34"/>
      <c r="N15" s="110" t="s">
        <v>107</v>
      </c>
      <c r="P15" s="33"/>
      <c r="Q15" s="34"/>
      <c r="U15" s="17" t="s">
        <v>517</v>
      </c>
      <c r="V15" s="109" t="s">
        <v>535</v>
      </c>
      <c r="W15" s="15">
        <f t="shared" si="8"/>
        <v>7.5</v>
      </c>
      <c r="X15" s="48">
        <f t="shared" si="1"/>
        <v>20.999999999999996</v>
      </c>
      <c r="Y15" s="15">
        <f t="shared" si="7"/>
        <v>8</v>
      </c>
      <c r="Z15" s="48">
        <f t="shared" si="3"/>
        <v>7.0000000000000018</v>
      </c>
      <c r="AA15" s="77">
        <f>SUM(Table35155052674[[#This Row],[Floor4]],Table35155052674[[#This Row],[Vault6]])</f>
        <v>15.5</v>
      </c>
      <c r="AB15" s="48">
        <f t="shared" si="3"/>
        <v>21.999999999999996</v>
      </c>
    </row>
    <row r="16" spans="1:61" x14ac:dyDescent="0.25">
      <c r="U16" s="17" t="s">
        <v>517</v>
      </c>
      <c r="V16" s="109" t="s">
        <v>536</v>
      </c>
      <c r="W16" s="15">
        <f t="shared" si="8"/>
        <v>8</v>
      </c>
      <c r="X16" s="48">
        <f t="shared" si="1"/>
        <v>16</v>
      </c>
      <c r="Y16" s="15">
        <f t="shared" si="7"/>
        <v>8.1999999999999993</v>
      </c>
      <c r="Z16" s="48">
        <f t="shared" si="3"/>
        <v>5</v>
      </c>
      <c r="AA16" s="77">
        <f>SUM(Table35155052674[[#This Row],[Floor4]],Table35155052674[[#This Row],[Vault6]])</f>
        <v>16.2</v>
      </c>
      <c r="AB16" s="48">
        <f t="shared" si="3"/>
        <v>15.000000000000002</v>
      </c>
    </row>
    <row r="17" spans="1:28" x14ac:dyDescent="0.25">
      <c r="A17" s="266" t="s">
        <v>211</v>
      </c>
      <c r="B17" s="267"/>
      <c r="C17" s="267"/>
      <c r="D17" s="267"/>
      <c r="E17" s="268"/>
      <c r="F17" s="9"/>
      <c r="G17" s="266" t="s">
        <v>294</v>
      </c>
      <c r="H17" s="267"/>
      <c r="I17" s="267"/>
      <c r="J17" s="267"/>
      <c r="K17" s="268"/>
      <c r="L17" s="9"/>
      <c r="M17" s="301" t="s">
        <v>227</v>
      </c>
      <c r="N17" s="302"/>
      <c r="O17" s="302"/>
      <c r="P17" s="302"/>
      <c r="Q17" s="302"/>
      <c r="R17" s="303"/>
      <c r="U17" s="17" t="s">
        <v>517</v>
      </c>
      <c r="V17" s="109" t="s">
        <v>537</v>
      </c>
      <c r="W17" s="15">
        <f t="shared" si="8"/>
        <v>8.1999999999999993</v>
      </c>
      <c r="X17" s="48">
        <f t="shared" si="1"/>
        <v>14.000000000000002</v>
      </c>
      <c r="Y17" s="15">
        <f t="shared" si="7"/>
        <v>6.4</v>
      </c>
      <c r="Z17" s="48">
        <f t="shared" si="3"/>
        <v>12.999999999999996</v>
      </c>
      <c r="AA17" s="77">
        <f>SUM(Table35155052674[[#This Row],[Floor4]],Table35155052674[[#This Row],[Vault6]])</f>
        <v>14.6</v>
      </c>
      <c r="AB17" s="48">
        <f t="shared" si="3"/>
        <v>28.999999999999979</v>
      </c>
    </row>
    <row r="18" spans="1:28" x14ac:dyDescent="0.25">
      <c r="A18" s="10" t="s">
        <v>1</v>
      </c>
      <c r="B18" s="10" t="s">
        <v>2</v>
      </c>
      <c r="C18" s="10" t="s">
        <v>3</v>
      </c>
      <c r="D18" s="10" t="s">
        <v>4</v>
      </c>
      <c r="E18" s="10" t="s">
        <v>5</v>
      </c>
      <c r="G18" s="10" t="s">
        <v>1</v>
      </c>
      <c r="H18" s="10" t="s">
        <v>2</v>
      </c>
      <c r="I18" s="10" t="s">
        <v>3</v>
      </c>
      <c r="J18" s="10" t="s">
        <v>4</v>
      </c>
      <c r="K18" s="10" t="s">
        <v>5</v>
      </c>
      <c r="M18" s="10" t="s">
        <v>1</v>
      </c>
      <c r="N18" s="10" t="s">
        <v>2</v>
      </c>
      <c r="O18" s="10" t="s">
        <v>3</v>
      </c>
      <c r="P18" s="10" t="s">
        <v>4</v>
      </c>
      <c r="Q18" s="10" t="s">
        <v>5</v>
      </c>
      <c r="U18" s="17" t="s">
        <v>517</v>
      </c>
      <c r="V18" s="109" t="s">
        <v>538</v>
      </c>
      <c r="W18" s="15">
        <f t="shared" si="8"/>
        <v>9.1</v>
      </c>
      <c r="X18" s="48">
        <f t="shared" si="1"/>
        <v>5</v>
      </c>
      <c r="Y18" s="15">
        <f t="shared" si="7"/>
        <v>7.5</v>
      </c>
      <c r="Z18" s="48">
        <f t="shared" si="3"/>
        <v>11.999999999999995</v>
      </c>
      <c r="AA18" s="77">
        <f>SUM(Table35155052674[[#This Row],[Floor4]],Table35155052674[[#This Row],[Vault6]])</f>
        <v>16.600000000000001</v>
      </c>
      <c r="AB18" s="48">
        <f t="shared" si="3"/>
        <v>11</v>
      </c>
    </row>
    <row r="19" spans="1:28" x14ac:dyDescent="0.25">
      <c r="A19" s="219">
        <v>158</v>
      </c>
      <c r="B19" s="109" t="s">
        <v>205</v>
      </c>
      <c r="C19" s="14">
        <v>8.6999999999999993</v>
      </c>
      <c r="D19" s="14">
        <v>8.1</v>
      </c>
      <c r="E19" s="14">
        <f t="shared" ref="E19:E24" si="9">SUM(C19,D19)</f>
        <v>16.799999999999997</v>
      </c>
      <c r="G19" s="219">
        <v>164</v>
      </c>
      <c r="H19" s="109" t="s">
        <v>291</v>
      </c>
      <c r="I19" s="14">
        <v>8</v>
      </c>
      <c r="J19" s="14">
        <v>8.1</v>
      </c>
      <c r="K19" s="14">
        <f t="shared" ref="K19:K24" si="10">SUM(I19,J19)</f>
        <v>16.100000000000001</v>
      </c>
      <c r="M19" s="219">
        <v>170</v>
      </c>
      <c r="N19" s="109" t="s">
        <v>640</v>
      </c>
      <c r="O19" s="14">
        <v>8.1999999999999993</v>
      </c>
      <c r="P19" s="14">
        <v>7.5</v>
      </c>
      <c r="Q19" s="14">
        <f t="shared" ref="Q19:Q24" si="11">SUM(O19,P19)</f>
        <v>15.7</v>
      </c>
      <c r="U19" s="17" t="s">
        <v>517</v>
      </c>
      <c r="V19" s="109" t="s">
        <v>539</v>
      </c>
      <c r="W19" s="15">
        <v>8.1999999999999993</v>
      </c>
      <c r="X19" s="48">
        <f t="shared" si="1"/>
        <v>14.000000000000002</v>
      </c>
      <c r="Y19" s="15">
        <v>6.4</v>
      </c>
      <c r="Z19" s="48">
        <f t="shared" si="3"/>
        <v>12.999999999999996</v>
      </c>
      <c r="AA19" s="77">
        <f>SUM(Table35155052674[[#This Row],[Floor4]],Table35155052674[[#This Row],[Vault6]])</f>
        <v>14.6</v>
      </c>
      <c r="AB19" s="48">
        <f t="shared" si="3"/>
        <v>28.999999999999979</v>
      </c>
    </row>
    <row r="20" spans="1:28" x14ac:dyDescent="0.25">
      <c r="A20" s="219">
        <v>159</v>
      </c>
      <c r="B20" s="109" t="s">
        <v>200</v>
      </c>
      <c r="C20" s="14">
        <v>8.5</v>
      </c>
      <c r="D20" s="14">
        <v>8.1999999999999993</v>
      </c>
      <c r="E20" s="14">
        <f t="shared" si="9"/>
        <v>16.7</v>
      </c>
      <c r="G20" s="219">
        <v>165</v>
      </c>
      <c r="H20" s="109" t="s">
        <v>623</v>
      </c>
      <c r="I20" s="14">
        <v>7.3</v>
      </c>
      <c r="J20" s="14">
        <v>8.1999999999999993</v>
      </c>
      <c r="K20" s="14">
        <f t="shared" si="10"/>
        <v>15.5</v>
      </c>
      <c r="M20" s="219">
        <v>171</v>
      </c>
      <c r="N20" s="109" t="s">
        <v>1128</v>
      </c>
      <c r="O20" s="14">
        <v>7.9</v>
      </c>
      <c r="P20" s="14">
        <v>8.1999999999999993</v>
      </c>
      <c r="Q20" s="14">
        <f t="shared" si="11"/>
        <v>16.100000000000001</v>
      </c>
      <c r="U20" s="17" t="s">
        <v>517</v>
      </c>
      <c r="V20" s="116" t="s">
        <v>540</v>
      </c>
      <c r="W20" s="15">
        <f>I13</f>
        <v>9.1</v>
      </c>
      <c r="X20" s="48">
        <f t="shared" si="1"/>
        <v>5</v>
      </c>
      <c r="Y20" s="15">
        <f>J13</f>
        <v>7.5</v>
      </c>
      <c r="Z20" s="48">
        <f t="shared" si="3"/>
        <v>11.999999999999995</v>
      </c>
      <c r="AA20" s="77">
        <f>SUM(Table35155052674[[#This Row],[Floor4]],Table35155052674[[#This Row],[Vault6]])</f>
        <v>16.600000000000001</v>
      </c>
      <c r="AB20" s="48">
        <f t="shared" si="3"/>
        <v>11</v>
      </c>
    </row>
    <row r="21" spans="1:28" x14ac:dyDescent="0.25">
      <c r="A21" s="219">
        <v>160</v>
      </c>
      <c r="B21" s="109" t="s">
        <v>591</v>
      </c>
      <c r="C21" s="14">
        <v>7.8</v>
      </c>
      <c r="D21" s="14">
        <v>7.9</v>
      </c>
      <c r="E21" s="14">
        <f t="shared" si="9"/>
        <v>15.7</v>
      </c>
      <c r="G21" s="219">
        <v>166</v>
      </c>
      <c r="H21" s="109" t="s">
        <v>624</v>
      </c>
      <c r="I21" s="14">
        <v>8.3000000000000007</v>
      </c>
      <c r="J21" s="14">
        <v>8.1999999999999993</v>
      </c>
      <c r="K21" s="14">
        <f t="shared" si="10"/>
        <v>16.5</v>
      </c>
      <c r="M21" s="219">
        <v>172</v>
      </c>
      <c r="N21" s="109" t="s">
        <v>641</v>
      </c>
      <c r="O21" s="14">
        <v>7.9</v>
      </c>
      <c r="P21" s="14">
        <v>8.3000000000000007</v>
      </c>
      <c r="Q21" s="14">
        <f t="shared" si="11"/>
        <v>16.200000000000003</v>
      </c>
      <c r="U21" s="17" t="s">
        <v>151</v>
      </c>
      <c r="V21" s="109" t="s">
        <v>292</v>
      </c>
      <c r="W21" s="15">
        <f>O8</f>
        <v>8.1</v>
      </c>
      <c r="X21" s="48">
        <f t="shared" si="1"/>
        <v>15.000000000000002</v>
      </c>
      <c r="Y21" s="15">
        <f>P8</f>
        <v>8.3000000000000007</v>
      </c>
      <c r="Z21" s="48">
        <f t="shared" si="3"/>
        <v>4</v>
      </c>
      <c r="AA21" s="77">
        <f>SUM(Table35155052674[[#This Row],[Floor4]],Table35155052674[[#This Row],[Vault6]])</f>
        <v>16.399999999999999</v>
      </c>
      <c r="AB21" s="48">
        <f t="shared" si="3"/>
        <v>13</v>
      </c>
    </row>
    <row r="22" spans="1:28" x14ac:dyDescent="0.25">
      <c r="A22" s="219">
        <v>161</v>
      </c>
      <c r="B22" s="109" t="s">
        <v>217</v>
      </c>
      <c r="C22" s="14">
        <v>8.5</v>
      </c>
      <c r="D22" s="14">
        <v>8.1999999999999993</v>
      </c>
      <c r="E22" s="14">
        <f t="shared" si="9"/>
        <v>16.7</v>
      </c>
      <c r="G22" s="219">
        <v>167</v>
      </c>
      <c r="H22" s="109" t="s">
        <v>625</v>
      </c>
      <c r="I22" s="14">
        <v>7.5</v>
      </c>
      <c r="J22" s="14">
        <v>8.4</v>
      </c>
      <c r="K22" s="14">
        <f t="shared" si="10"/>
        <v>15.9</v>
      </c>
      <c r="M22" s="219">
        <v>173</v>
      </c>
      <c r="N22" s="109" t="s">
        <v>642</v>
      </c>
      <c r="O22" s="14">
        <v>7.3</v>
      </c>
      <c r="P22" s="14">
        <v>7.5</v>
      </c>
      <c r="Q22" s="14">
        <f t="shared" si="11"/>
        <v>14.8</v>
      </c>
      <c r="U22" s="17" t="s">
        <v>151</v>
      </c>
      <c r="V22" s="109" t="s">
        <v>560</v>
      </c>
      <c r="W22" s="15">
        <f t="shared" ref="W22:W25" si="12">O9</f>
        <v>7.5</v>
      </c>
      <c r="X22" s="48">
        <f t="shared" si="1"/>
        <v>20.999999999999996</v>
      </c>
      <c r="Y22" s="15">
        <f>P9</f>
        <v>7.6</v>
      </c>
      <c r="Z22" s="48">
        <f t="shared" si="3"/>
        <v>10.999999999999996</v>
      </c>
      <c r="AA22" s="77">
        <f>SUM(Table35155052674[[#This Row],[Floor4]],Table35155052674[[#This Row],[Vault6]])</f>
        <v>15.1</v>
      </c>
      <c r="AB22" s="48">
        <f t="shared" si="3"/>
        <v>25.999999999999986</v>
      </c>
    </row>
    <row r="23" spans="1:28" x14ac:dyDescent="0.25">
      <c r="A23" s="219">
        <v>162</v>
      </c>
      <c r="B23" s="109" t="s">
        <v>201</v>
      </c>
      <c r="C23" s="14">
        <v>8.8000000000000007</v>
      </c>
      <c r="D23" s="14">
        <v>8.3000000000000007</v>
      </c>
      <c r="E23" s="14">
        <f t="shared" si="9"/>
        <v>17.100000000000001</v>
      </c>
      <c r="G23" s="219">
        <v>168</v>
      </c>
      <c r="H23" s="113"/>
      <c r="I23" s="14">
        <v>0</v>
      </c>
      <c r="J23" s="14">
        <v>0</v>
      </c>
      <c r="K23" s="14">
        <f t="shared" si="10"/>
        <v>0</v>
      </c>
      <c r="M23" s="219">
        <v>174</v>
      </c>
      <c r="N23" s="109" t="s">
        <v>643</v>
      </c>
      <c r="O23" s="14">
        <v>8.3000000000000007</v>
      </c>
      <c r="P23" s="14">
        <v>7.7</v>
      </c>
      <c r="Q23" s="14">
        <f t="shared" si="11"/>
        <v>16</v>
      </c>
      <c r="U23" s="17" t="s">
        <v>151</v>
      </c>
      <c r="V23" s="109" t="s">
        <v>561</v>
      </c>
      <c r="W23" s="15">
        <f t="shared" si="12"/>
        <v>8.1999999999999993</v>
      </c>
      <c r="X23" s="48">
        <f t="shared" si="1"/>
        <v>14.000000000000002</v>
      </c>
      <c r="Y23" s="15">
        <f>P10</f>
        <v>7.5</v>
      </c>
      <c r="Z23" s="48">
        <f t="shared" si="3"/>
        <v>11.999999999999995</v>
      </c>
      <c r="AA23" s="77">
        <f>SUM(Table35155052674[[#This Row],[Floor4]],Table35155052674[[#This Row],[Vault6]])</f>
        <v>15.7</v>
      </c>
      <c r="AB23" s="48">
        <f t="shared" si="3"/>
        <v>20</v>
      </c>
    </row>
    <row r="24" spans="1:28" ht="16.5" thickBot="1" x14ac:dyDescent="0.3">
      <c r="A24" s="219">
        <v>163</v>
      </c>
      <c r="B24" s="237" t="s">
        <v>206</v>
      </c>
      <c r="C24" s="14">
        <v>0</v>
      </c>
      <c r="D24" s="14">
        <v>0</v>
      </c>
      <c r="E24" s="18">
        <f t="shared" si="9"/>
        <v>0</v>
      </c>
      <c r="F24" s="9"/>
      <c r="G24" s="219">
        <v>169</v>
      </c>
      <c r="H24" s="113"/>
      <c r="I24" s="14">
        <v>0</v>
      </c>
      <c r="J24" s="14">
        <v>0</v>
      </c>
      <c r="K24" s="18">
        <f t="shared" si="10"/>
        <v>0</v>
      </c>
      <c r="L24" s="9"/>
      <c r="M24" s="219">
        <v>175</v>
      </c>
      <c r="N24" s="109" t="s">
        <v>644</v>
      </c>
      <c r="O24" s="14">
        <v>8.4</v>
      </c>
      <c r="P24" s="14">
        <v>8.3000000000000007</v>
      </c>
      <c r="Q24" s="18">
        <f t="shared" si="11"/>
        <v>16.700000000000003</v>
      </c>
      <c r="R24" s="9"/>
      <c r="U24" s="17" t="s">
        <v>151</v>
      </c>
      <c r="V24" s="109" t="s">
        <v>562</v>
      </c>
      <c r="W24" s="15">
        <f t="shared" si="12"/>
        <v>7.9</v>
      </c>
      <c r="X24" s="48">
        <f t="shared" si="1"/>
        <v>17</v>
      </c>
      <c r="Y24" s="15">
        <f>P11</f>
        <v>7.5</v>
      </c>
      <c r="Z24" s="48">
        <f t="shared" si="3"/>
        <v>11.999999999999995</v>
      </c>
      <c r="AA24" s="77">
        <f>SUM(Table35155052674[[#This Row],[Floor4]],Table35155052674[[#This Row],[Vault6]])</f>
        <v>15.4</v>
      </c>
      <c r="AB24" s="48">
        <f t="shared" si="3"/>
        <v>22.999999999999989</v>
      </c>
    </row>
    <row r="25" spans="1:28" ht="16.5" thickBot="1" x14ac:dyDescent="0.3">
      <c r="B25" s="33" t="s">
        <v>10</v>
      </c>
      <c r="C25" s="20">
        <f>SUM(C19:C24)-SMALL(C19:C24,1)-SMALL(C19:C24,2)</f>
        <v>34.5</v>
      </c>
      <c r="D25" s="20">
        <f>SUM(D19:D24)-SMALL(D19:D24,1)-SMALL(D19:D24,2)</f>
        <v>32.79999999999999</v>
      </c>
      <c r="E25" s="21">
        <f>SUM(C25:D25)</f>
        <v>67.299999999999983</v>
      </c>
      <c r="F25" s="9"/>
      <c r="H25" s="33" t="s">
        <v>10</v>
      </c>
      <c r="I25" s="20">
        <f>SUM(I19:I24)-SMALL(I19:I24,1)-SMALL(I19:I24,2)</f>
        <v>31.1</v>
      </c>
      <c r="J25" s="20">
        <f>SUM(J19:J24)-SMALL(J19:J24,1)-SMALL(J19:J24,2)</f>
        <v>32.9</v>
      </c>
      <c r="K25" s="21">
        <f>SUM(I25:J25)</f>
        <v>64</v>
      </c>
      <c r="L25" s="9"/>
      <c r="N25" s="33" t="s">
        <v>10</v>
      </c>
      <c r="O25" s="20">
        <f>SUM(O19:O24)-SMALL(O19:O24,1)-SMALL(O19:O24,2)</f>
        <v>32.800000000000004</v>
      </c>
      <c r="P25" s="20">
        <f>SUM(P19:P24)-SMALL(P19:P24,1)-SMALL(P19:P24,2)</f>
        <v>32.5</v>
      </c>
      <c r="Q25" s="21">
        <f>SUM(O25:P25)</f>
        <v>65.300000000000011</v>
      </c>
      <c r="R25" s="9"/>
      <c r="U25" s="17" t="s">
        <v>151</v>
      </c>
      <c r="V25" s="116" t="s">
        <v>563</v>
      </c>
      <c r="W25" s="15">
        <f t="shared" si="12"/>
        <v>7.7</v>
      </c>
      <c r="X25" s="48">
        <f t="shared" si="1"/>
        <v>18.999999999999996</v>
      </c>
      <c r="Y25" s="15">
        <f>P12</f>
        <v>8.1</v>
      </c>
      <c r="Z25" s="48">
        <f t="shared" si="3"/>
        <v>5.9999999999999991</v>
      </c>
      <c r="AA25" s="77">
        <f>SUM(Table35155052674[[#This Row],[Floor4]],Table35155052674[[#This Row],[Vault6]])</f>
        <v>15.8</v>
      </c>
      <c r="AB25" s="48">
        <f t="shared" si="3"/>
        <v>19</v>
      </c>
    </row>
    <row r="26" spans="1:28" x14ac:dyDescent="0.25">
      <c r="B26" s="110" t="s">
        <v>107</v>
      </c>
      <c r="D26" s="33"/>
      <c r="E26" s="34"/>
      <c r="H26" s="110" t="s">
        <v>107</v>
      </c>
      <c r="J26" s="33"/>
      <c r="K26" s="34"/>
      <c r="N26" s="110" t="s">
        <v>107</v>
      </c>
      <c r="P26" s="33"/>
      <c r="Q26" s="34"/>
      <c r="U26" s="17" t="s">
        <v>590</v>
      </c>
      <c r="V26" s="109" t="s">
        <v>205</v>
      </c>
      <c r="W26" s="15">
        <f>C19</f>
        <v>8.6999999999999993</v>
      </c>
      <c r="X26" s="48">
        <f t="shared" si="1"/>
        <v>9</v>
      </c>
      <c r="Y26" s="15">
        <f t="shared" ref="Y26:Y31" si="13">D19</f>
        <v>8.1</v>
      </c>
      <c r="Z26" s="48">
        <f t="shared" si="3"/>
        <v>5.9999999999999991</v>
      </c>
      <c r="AA26" s="77">
        <f>SUM(Table35155052674[[#This Row],[Floor4]],Table35155052674[[#This Row],[Vault6]])</f>
        <v>16.799999999999997</v>
      </c>
      <c r="AB26" s="48">
        <f t="shared" si="3"/>
        <v>9</v>
      </c>
    </row>
    <row r="27" spans="1:28" x14ac:dyDescent="0.25">
      <c r="U27" s="17" t="s">
        <v>590</v>
      </c>
      <c r="V27" s="109" t="s">
        <v>200</v>
      </c>
      <c r="W27" s="15">
        <f t="shared" ref="W27:W31" si="14">C20</f>
        <v>8.5</v>
      </c>
      <c r="X27" s="48">
        <f t="shared" si="1"/>
        <v>11.000000000000002</v>
      </c>
      <c r="Y27" s="15">
        <f t="shared" si="13"/>
        <v>8.1999999999999993</v>
      </c>
      <c r="Z27" s="48">
        <f t="shared" si="3"/>
        <v>5</v>
      </c>
      <c r="AA27" s="77">
        <f>SUM(Table35155052674[[#This Row],[Floor4]],Table35155052674[[#This Row],[Vault6]])</f>
        <v>16.7</v>
      </c>
      <c r="AB27" s="48">
        <f t="shared" si="3"/>
        <v>10</v>
      </c>
    </row>
    <row r="28" spans="1:28" x14ac:dyDescent="0.25">
      <c r="A28" s="266" t="s">
        <v>684</v>
      </c>
      <c r="B28" s="267"/>
      <c r="C28" s="267"/>
      <c r="D28" s="267"/>
      <c r="E28" s="268"/>
      <c r="F28" s="9"/>
      <c r="G28" s="266" t="s">
        <v>762</v>
      </c>
      <c r="H28" s="267"/>
      <c r="I28" s="267"/>
      <c r="J28" s="267"/>
      <c r="K28" s="268"/>
      <c r="L28" s="9"/>
      <c r="M28" s="266" t="s">
        <v>935</v>
      </c>
      <c r="N28" s="267"/>
      <c r="O28" s="267"/>
      <c r="P28" s="267"/>
      <c r="Q28" s="268"/>
      <c r="U28" s="17" t="s">
        <v>590</v>
      </c>
      <c r="V28" s="109" t="s">
        <v>591</v>
      </c>
      <c r="W28" s="15">
        <f t="shared" si="14"/>
        <v>7.8</v>
      </c>
      <c r="X28" s="48">
        <f t="shared" si="1"/>
        <v>18</v>
      </c>
      <c r="Y28" s="15">
        <f t="shared" si="13"/>
        <v>7.9</v>
      </c>
      <c r="Z28" s="48">
        <f t="shared" si="3"/>
        <v>8</v>
      </c>
      <c r="AA28" s="77">
        <f>SUM(Table35155052674[[#This Row],[Floor4]],Table35155052674[[#This Row],[Vault6]])</f>
        <v>15.7</v>
      </c>
      <c r="AB28" s="48">
        <f t="shared" si="3"/>
        <v>20</v>
      </c>
    </row>
    <row r="29" spans="1:28" x14ac:dyDescent="0.25">
      <c r="A29" s="10" t="s">
        <v>1</v>
      </c>
      <c r="B29" s="10" t="s">
        <v>2</v>
      </c>
      <c r="C29" s="10" t="s">
        <v>3</v>
      </c>
      <c r="D29" s="10" t="s">
        <v>4</v>
      </c>
      <c r="E29" s="10" t="s">
        <v>5</v>
      </c>
      <c r="G29" s="10" t="s">
        <v>1</v>
      </c>
      <c r="H29" s="10" t="s">
        <v>2</v>
      </c>
      <c r="I29" s="10" t="s">
        <v>3</v>
      </c>
      <c r="J29" s="10" t="s">
        <v>4</v>
      </c>
      <c r="K29" s="10" t="s">
        <v>5</v>
      </c>
      <c r="M29" s="10" t="s">
        <v>1</v>
      </c>
      <c r="N29" s="10" t="s">
        <v>2</v>
      </c>
      <c r="O29" s="10" t="s">
        <v>3</v>
      </c>
      <c r="P29" s="10" t="s">
        <v>4</v>
      </c>
      <c r="Q29" s="10" t="s">
        <v>5</v>
      </c>
      <c r="U29" s="17" t="s">
        <v>590</v>
      </c>
      <c r="V29" s="109" t="s">
        <v>217</v>
      </c>
      <c r="W29" s="15">
        <f t="shared" si="14"/>
        <v>8.5</v>
      </c>
      <c r="X29" s="48">
        <f t="shared" si="1"/>
        <v>11.000000000000002</v>
      </c>
      <c r="Y29" s="15">
        <f t="shared" si="13"/>
        <v>8.1999999999999993</v>
      </c>
      <c r="Z29" s="48">
        <f t="shared" si="3"/>
        <v>5</v>
      </c>
      <c r="AA29" s="77">
        <f>SUM(Table35155052674[[#This Row],[Floor4]],Table35155052674[[#This Row],[Vault6]])</f>
        <v>16.7</v>
      </c>
      <c r="AB29" s="48">
        <f t="shared" si="3"/>
        <v>10</v>
      </c>
    </row>
    <row r="30" spans="1:28" x14ac:dyDescent="0.25">
      <c r="A30" s="219">
        <v>176</v>
      </c>
      <c r="B30" s="109" t="s">
        <v>692</v>
      </c>
      <c r="C30" s="14">
        <v>7.7</v>
      </c>
      <c r="D30" s="14">
        <v>8.5</v>
      </c>
      <c r="E30" s="14">
        <f t="shared" ref="E30:E35" si="15">SUM(C30,D30)</f>
        <v>16.2</v>
      </c>
      <c r="G30" s="219">
        <v>182</v>
      </c>
      <c r="H30" s="109" t="s">
        <v>770</v>
      </c>
      <c r="I30" s="14">
        <v>7.3</v>
      </c>
      <c r="J30" s="14">
        <v>7.6</v>
      </c>
      <c r="K30" s="14">
        <f t="shared" ref="K30:K35" si="16">SUM(I30,J30)</f>
        <v>14.899999999999999</v>
      </c>
      <c r="M30" s="219">
        <v>188</v>
      </c>
      <c r="N30" s="109" t="s">
        <v>936</v>
      </c>
      <c r="O30" s="14">
        <v>8</v>
      </c>
      <c r="P30" s="14">
        <v>8.1</v>
      </c>
      <c r="Q30" s="14">
        <f t="shared" ref="Q30:Q35" si="17">SUM(O30,P30)</f>
        <v>16.100000000000001</v>
      </c>
      <c r="U30" s="17" t="s">
        <v>590</v>
      </c>
      <c r="V30" s="109" t="s">
        <v>201</v>
      </c>
      <c r="W30" s="15">
        <f t="shared" si="14"/>
        <v>8.8000000000000007</v>
      </c>
      <c r="X30" s="48">
        <f t="shared" si="1"/>
        <v>8</v>
      </c>
      <c r="Y30" s="15">
        <f t="shared" si="13"/>
        <v>8.3000000000000007</v>
      </c>
      <c r="Z30" s="48">
        <f t="shared" si="3"/>
        <v>4</v>
      </c>
      <c r="AA30" s="77">
        <f>SUM(Table35155052674[[#This Row],[Floor4]],Table35155052674[[#This Row],[Vault6]])</f>
        <v>17.100000000000001</v>
      </c>
      <c r="AB30" s="48">
        <f t="shared" si="3"/>
        <v>6</v>
      </c>
    </row>
    <row r="31" spans="1:28" x14ac:dyDescent="0.25">
      <c r="A31" s="219">
        <v>177</v>
      </c>
      <c r="B31" s="109" t="s">
        <v>326</v>
      </c>
      <c r="C31" s="14">
        <v>7.3</v>
      </c>
      <c r="D31" s="14">
        <v>7.9</v>
      </c>
      <c r="E31" s="14">
        <f t="shared" si="15"/>
        <v>15.2</v>
      </c>
      <c r="G31" s="219">
        <v>183</v>
      </c>
      <c r="H31" s="109" t="s">
        <v>771</v>
      </c>
      <c r="I31" s="14">
        <v>7</v>
      </c>
      <c r="J31" s="14">
        <v>7.5</v>
      </c>
      <c r="K31" s="14">
        <f t="shared" si="16"/>
        <v>14.5</v>
      </c>
      <c r="M31" s="219">
        <v>189</v>
      </c>
      <c r="N31" s="109" t="s">
        <v>937</v>
      </c>
      <c r="O31" s="14">
        <v>7.8</v>
      </c>
      <c r="P31" s="14">
        <v>8.4</v>
      </c>
      <c r="Q31" s="14">
        <f t="shared" si="17"/>
        <v>16.2</v>
      </c>
      <c r="U31" s="17" t="s">
        <v>590</v>
      </c>
      <c r="V31" s="109" t="s">
        <v>206</v>
      </c>
      <c r="W31" s="15">
        <f t="shared" si="14"/>
        <v>0</v>
      </c>
      <c r="X31" s="48">
        <f t="shared" si="1"/>
        <v>27.999999999999996</v>
      </c>
      <c r="Y31" s="15">
        <f t="shared" si="13"/>
        <v>0</v>
      </c>
      <c r="Z31" s="48">
        <f t="shared" si="3"/>
        <v>13.999999999999993</v>
      </c>
      <c r="AA31" s="77">
        <f>SUM(Table35155052674[[#This Row],[Floor4]],Table35155052674[[#This Row],[Vault6]])</f>
        <v>0</v>
      </c>
      <c r="AB31" s="48">
        <f t="shared" si="3"/>
        <v>32.999999999999979</v>
      </c>
    </row>
    <row r="32" spans="1:28" x14ac:dyDescent="0.25">
      <c r="A32" s="219">
        <v>178</v>
      </c>
      <c r="B32" s="109" t="s">
        <v>324</v>
      </c>
      <c r="C32" s="14">
        <v>8.6999999999999993</v>
      </c>
      <c r="D32" s="14">
        <v>7.8</v>
      </c>
      <c r="E32" s="14">
        <f t="shared" si="15"/>
        <v>16.5</v>
      </c>
      <c r="G32" s="219">
        <v>184</v>
      </c>
      <c r="H32" s="109" t="s">
        <v>772</v>
      </c>
      <c r="I32" s="14">
        <v>9.1999999999999993</v>
      </c>
      <c r="J32" s="14">
        <v>8.4</v>
      </c>
      <c r="K32" s="14">
        <f t="shared" si="16"/>
        <v>17.600000000000001</v>
      </c>
      <c r="M32" s="219">
        <v>190</v>
      </c>
      <c r="N32" s="109" t="s">
        <v>938</v>
      </c>
      <c r="O32" s="14">
        <v>8.5</v>
      </c>
      <c r="P32" s="14">
        <v>8.5</v>
      </c>
      <c r="Q32" s="14">
        <f t="shared" si="17"/>
        <v>17</v>
      </c>
      <c r="U32" s="17" t="s">
        <v>626</v>
      </c>
      <c r="V32" s="109" t="s">
        <v>291</v>
      </c>
      <c r="W32" s="15">
        <f>I19</f>
        <v>8</v>
      </c>
      <c r="X32" s="48">
        <f t="shared" si="1"/>
        <v>16</v>
      </c>
      <c r="Y32" s="15">
        <f>J19</f>
        <v>8.1</v>
      </c>
      <c r="Z32" s="48">
        <f t="shared" si="3"/>
        <v>5.9999999999999991</v>
      </c>
      <c r="AA32" s="77">
        <f>SUM(Table35155052674[[#This Row],[Floor4]],Table35155052674[[#This Row],[Vault6]])</f>
        <v>16.100000000000001</v>
      </c>
      <c r="AB32" s="48">
        <f t="shared" si="3"/>
        <v>16.000000000000004</v>
      </c>
    </row>
    <row r="33" spans="1:28" x14ac:dyDescent="0.25">
      <c r="A33" s="219">
        <v>179</v>
      </c>
      <c r="B33" s="109" t="s">
        <v>693</v>
      </c>
      <c r="C33" s="14">
        <v>8</v>
      </c>
      <c r="D33" s="14">
        <v>7.7</v>
      </c>
      <c r="E33" s="14">
        <f t="shared" si="15"/>
        <v>15.7</v>
      </c>
      <c r="G33" s="219">
        <v>185</v>
      </c>
      <c r="H33" s="109" t="s">
        <v>774</v>
      </c>
      <c r="I33" s="14">
        <v>8.4</v>
      </c>
      <c r="J33" s="14">
        <v>8</v>
      </c>
      <c r="K33" s="14">
        <f t="shared" si="16"/>
        <v>16.399999999999999</v>
      </c>
      <c r="M33" s="219">
        <v>191</v>
      </c>
      <c r="N33" s="109" t="s">
        <v>939</v>
      </c>
      <c r="O33" s="14">
        <v>8.4</v>
      </c>
      <c r="P33" s="14">
        <v>8.4</v>
      </c>
      <c r="Q33" s="14">
        <f t="shared" si="17"/>
        <v>16.8</v>
      </c>
      <c r="U33" s="17" t="s">
        <v>626</v>
      </c>
      <c r="V33" s="109" t="s">
        <v>623</v>
      </c>
      <c r="W33" s="15">
        <f t="shared" ref="W33:W35" si="18">I20</f>
        <v>7.3</v>
      </c>
      <c r="X33" s="48">
        <f t="shared" si="1"/>
        <v>22.999999999999996</v>
      </c>
      <c r="Y33" s="15">
        <f>J20</f>
        <v>8.1999999999999993</v>
      </c>
      <c r="Z33" s="48">
        <f t="shared" si="3"/>
        <v>5</v>
      </c>
      <c r="AA33" s="77">
        <f>SUM(Table35155052674[[#This Row],[Floor4]],Table35155052674[[#This Row],[Vault6]])</f>
        <v>15.5</v>
      </c>
      <c r="AB33" s="48">
        <f t="shared" si="3"/>
        <v>21.999999999999996</v>
      </c>
    </row>
    <row r="34" spans="1:28" x14ac:dyDescent="0.25">
      <c r="A34" s="219">
        <v>180</v>
      </c>
      <c r="B34" s="237" t="s">
        <v>694</v>
      </c>
      <c r="C34" s="14">
        <v>0</v>
      </c>
      <c r="D34" s="14">
        <v>0</v>
      </c>
      <c r="E34" s="14">
        <f t="shared" si="15"/>
        <v>0</v>
      </c>
      <c r="G34" s="219">
        <v>186</v>
      </c>
      <c r="H34" s="109" t="s">
        <v>773</v>
      </c>
      <c r="I34" s="14">
        <v>6.5</v>
      </c>
      <c r="J34" s="14">
        <v>7.6</v>
      </c>
      <c r="K34" s="14">
        <f t="shared" si="16"/>
        <v>14.1</v>
      </c>
      <c r="M34" s="219">
        <v>192</v>
      </c>
      <c r="N34" s="109" t="s">
        <v>940</v>
      </c>
      <c r="O34" s="14">
        <v>8.1999999999999993</v>
      </c>
      <c r="P34" s="14">
        <v>8.3000000000000007</v>
      </c>
      <c r="Q34" s="14">
        <f t="shared" si="17"/>
        <v>16.5</v>
      </c>
      <c r="U34" s="17" t="s">
        <v>626</v>
      </c>
      <c r="V34" s="109" t="s">
        <v>624</v>
      </c>
      <c r="W34" s="15">
        <f t="shared" si="18"/>
        <v>8.3000000000000007</v>
      </c>
      <c r="X34" s="48">
        <f t="shared" si="1"/>
        <v>13</v>
      </c>
      <c r="Y34" s="15">
        <f>J21</f>
        <v>8.1999999999999993</v>
      </c>
      <c r="Z34" s="48">
        <f t="shared" si="3"/>
        <v>5</v>
      </c>
      <c r="AA34" s="77">
        <f>SUM(Table35155052674[[#This Row],[Floor4]],Table35155052674[[#This Row],[Vault6]])</f>
        <v>16.5</v>
      </c>
      <c r="AB34" s="48">
        <f t="shared" si="3"/>
        <v>11.999999999999998</v>
      </c>
    </row>
    <row r="35" spans="1:28" ht="16.5" thickBot="1" x14ac:dyDescent="0.3">
      <c r="A35" s="219">
        <v>181</v>
      </c>
      <c r="B35" s="113"/>
      <c r="C35" s="14">
        <v>0</v>
      </c>
      <c r="D35" s="14">
        <v>0</v>
      </c>
      <c r="E35" s="18">
        <f t="shared" si="15"/>
        <v>0</v>
      </c>
      <c r="F35" s="9"/>
      <c r="G35" s="219">
        <v>187</v>
      </c>
      <c r="H35" s="113"/>
      <c r="I35" s="14">
        <v>0</v>
      </c>
      <c r="J35" s="14">
        <v>0</v>
      </c>
      <c r="K35" s="18">
        <f t="shared" si="16"/>
        <v>0</v>
      </c>
      <c r="L35" s="9"/>
      <c r="M35" s="219">
        <v>193</v>
      </c>
      <c r="N35" s="109" t="s">
        <v>941</v>
      </c>
      <c r="O35" s="14">
        <v>8.5</v>
      </c>
      <c r="P35" s="14">
        <v>8.4</v>
      </c>
      <c r="Q35" s="18">
        <f t="shared" si="17"/>
        <v>16.899999999999999</v>
      </c>
      <c r="R35" s="9"/>
      <c r="U35" s="17" t="s">
        <v>626</v>
      </c>
      <c r="V35" s="109" t="s">
        <v>625</v>
      </c>
      <c r="W35" s="15">
        <f t="shared" si="18"/>
        <v>7.5</v>
      </c>
      <c r="X35" s="48">
        <f t="shared" si="1"/>
        <v>20.999999999999996</v>
      </c>
      <c r="Y35" s="15">
        <f>J22</f>
        <v>8.4</v>
      </c>
      <c r="Z35" s="48">
        <f t="shared" si="3"/>
        <v>3</v>
      </c>
      <c r="AA35" s="77">
        <f>SUM(Table35155052674[[#This Row],[Floor4]],Table35155052674[[#This Row],[Vault6]])</f>
        <v>15.9</v>
      </c>
      <c r="AB35" s="48">
        <f t="shared" si="3"/>
        <v>18</v>
      </c>
    </row>
    <row r="36" spans="1:28" ht="16.5" thickBot="1" x14ac:dyDescent="0.3">
      <c r="B36" s="33" t="s">
        <v>10</v>
      </c>
      <c r="C36" s="20">
        <f>SUM(C30:C35)-SMALL(C30:C35,1)-SMALL(C30:C35,2)</f>
        <v>31.7</v>
      </c>
      <c r="D36" s="20">
        <f>SUM(D30:D35)-SMALL(D30:D35,1)-SMALL(D30:D35,2)</f>
        <v>31.9</v>
      </c>
      <c r="E36" s="21">
        <f>SUM(C36:D36)</f>
        <v>63.599999999999994</v>
      </c>
      <c r="F36" s="9"/>
      <c r="H36" s="33" t="s">
        <v>10</v>
      </c>
      <c r="I36" s="20">
        <f>SUM(I30:I35)-SMALL(I30:I35,1)-SMALL(I30:I35,2)</f>
        <v>31.9</v>
      </c>
      <c r="J36" s="20">
        <f>SUM(J30:J35)-SMALL(J30:J35,1)-SMALL(J30:J35,2)</f>
        <v>31.6</v>
      </c>
      <c r="K36" s="21">
        <f>SUM(I36:J36)</f>
        <v>63.5</v>
      </c>
      <c r="L36" s="9"/>
      <c r="N36" s="33" t="s">
        <v>10</v>
      </c>
      <c r="O36" s="20">
        <f>SUM(O30:O35)-SMALL(O30:O35,1)-SMALL(O30:O35,2)</f>
        <v>33.600000000000009</v>
      </c>
      <c r="P36" s="20">
        <f>SUM(P30:P35)-SMALL(P30:P35,1)-SMALL(P30:P35,2)</f>
        <v>33.700000000000003</v>
      </c>
      <c r="Q36" s="21">
        <f>SUM(O36:P36)</f>
        <v>67.300000000000011</v>
      </c>
      <c r="R36" s="9"/>
      <c r="U36" s="17" t="s">
        <v>645</v>
      </c>
      <c r="V36" s="109" t="s">
        <v>640</v>
      </c>
      <c r="W36" s="15">
        <f>O19</f>
        <v>8.1999999999999993</v>
      </c>
      <c r="X36" s="48">
        <f t="shared" si="1"/>
        <v>14.000000000000002</v>
      </c>
      <c r="Y36" s="15">
        <f t="shared" ref="Y36:Y41" si="19">P19</f>
        <v>7.5</v>
      </c>
      <c r="Z36" s="48">
        <f t="shared" si="3"/>
        <v>11.999999999999995</v>
      </c>
      <c r="AA36" s="77">
        <f>SUM(Table35155052674[[#This Row],[Floor4]],Table35155052674[[#This Row],[Vault6]])</f>
        <v>15.7</v>
      </c>
      <c r="AB36" s="48">
        <f t="shared" si="3"/>
        <v>20</v>
      </c>
    </row>
    <row r="37" spans="1:28" x14ac:dyDescent="0.25">
      <c r="B37" s="110" t="s">
        <v>107</v>
      </c>
      <c r="D37" s="33"/>
      <c r="E37" s="34"/>
      <c r="H37" s="110" t="s">
        <v>107</v>
      </c>
      <c r="J37" s="33"/>
      <c r="K37" s="34"/>
      <c r="N37" s="110" t="s">
        <v>107</v>
      </c>
      <c r="P37" s="33"/>
      <c r="Q37" s="34"/>
      <c r="U37" s="17" t="s">
        <v>645</v>
      </c>
      <c r="V37" s="109" t="s">
        <v>1128</v>
      </c>
      <c r="W37" s="15">
        <f t="shared" ref="W37:W41" si="20">O20</f>
        <v>7.9</v>
      </c>
      <c r="X37" s="48">
        <f t="shared" si="1"/>
        <v>17</v>
      </c>
      <c r="Y37" s="15">
        <f t="shared" si="19"/>
        <v>8.1999999999999993</v>
      </c>
      <c r="Z37" s="48">
        <f t="shared" si="3"/>
        <v>5</v>
      </c>
      <c r="AA37" s="77">
        <f>SUM(Table35155052674[[#This Row],[Floor4]],Table35155052674[[#This Row],[Vault6]])</f>
        <v>16.100000000000001</v>
      </c>
      <c r="AB37" s="48">
        <f t="shared" si="3"/>
        <v>16.000000000000004</v>
      </c>
    </row>
    <row r="38" spans="1:28" x14ac:dyDescent="0.25">
      <c r="U38" s="17" t="s">
        <v>645</v>
      </c>
      <c r="V38" s="109" t="s">
        <v>641</v>
      </c>
      <c r="W38" s="15">
        <f t="shared" si="20"/>
        <v>7.9</v>
      </c>
      <c r="X38" s="48">
        <f t="shared" si="1"/>
        <v>17</v>
      </c>
      <c r="Y38" s="15">
        <f t="shared" si="19"/>
        <v>8.3000000000000007</v>
      </c>
      <c r="Z38" s="48">
        <f t="shared" si="3"/>
        <v>4</v>
      </c>
      <c r="AA38" s="77">
        <f>SUM(Table35155052674[[#This Row],[Floor4]],Table35155052674[[#This Row],[Vault6]])</f>
        <v>16.200000000000003</v>
      </c>
      <c r="AB38" s="48">
        <f t="shared" si="3"/>
        <v>15.000000000000002</v>
      </c>
    </row>
    <row r="39" spans="1:28" x14ac:dyDescent="0.25">
      <c r="A39" s="266" t="s">
        <v>971</v>
      </c>
      <c r="B39" s="267"/>
      <c r="C39" s="267"/>
      <c r="D39" s="267"/>
      <c r="E39" s="268"/>
      <c r="F39" s="9"/>
      <c r="G39" s="266" t="s">
        <v>165</v>
      </c>
      <c r="H39" s="267"/>
      <c r="I39" s="267"/>
      <c r="J39" s="267"/>
      <c r="K39" s="268"/>
      <c r="M39" s="266" t="s">
        <v>673</v>
      </c>
      <c r="N39" s="267"/>
      <c r="O39" s="267"/>
      <c r="P39" s="267"/>
      <c r="Q39" s="268"/>
      <c r="U39" s="17" t="s">
        <v>645</v>
      </c>
      <c r="V39" s="109" t="s">
        <v>642</v>
      </c>
      <c r="W39" s="15">
        <f t="shared" si="20"/>
        <v>7.3</v>
      </c>
      <c r="X39" s="48">
        <f t="shared" si="1"/>
        <v>22.999999999999996</v>
      </c>
      <c r="Y39" s="15">
        <f t="shared" si="19"/>
        <v>7.5</v>
      </c>
      <c r="Z39" s="48">
        <f t="shared" si="3"/>
        <v>11.999999999999995</v>
      </c>
      <c r="AA39" s="77">
        <f>SUM(Table35155052674[[#This Row],[Floor4]],Table35155052674[[#This Row],[Vault6]])</f>
        <v>14.8</v>
      </c>
      <c r="AB39" s="48">
        <f t="shared" si="3"/>
        <v>27.999999999999979</v>
      </c>
    </row>
    <row r="40" spans="1:28" x14ac:dyDescent="0.25">
      <c r="A40" s="10" t="s">
        <v>1</v>
      </c>
      <c r="B40" s="10" t="s">
        <v>2</v>
      </c>
      <c r="C40" s="10" t="s">
        <v>3</v>
      </c>
      <c r="D40" s="10" t="s">
        <v>4</v>
      </c>
      <c r="E40" s="10" t="s">
        <v>5</v>
      </c>
      <c r="G40" s="10" t="s">
        <v>1</v>
      </c>
      <c r="H40" s="10" t="s">
        <v>2</v>
      </c>
      <c r="I40" s="10" t="s">
        <v>3</v>
      </c>
      <c r="J40" s="10" t="s">
        <v>4</v>
      </c>
      <c r="K40" s="10" t="s">
        <v>5</v>
      </c>
      <c r="M40" s="10" t="s">
        <v>1</v>
      </c>
      <c r="N40" s="10" t="s">
        <v>2</v>
      </c>
      <c r="O40" s="10" t="s">
        <v>3</v>
      </c>
      <c r="P40" s="10" t="s">
        <v>4</v>
      </c>
      <c r="Q40" s="10" t="s">
        <v>5</v>
      </c>
      <c r="U40" s="17" t="s">
        <v>645</v>
      </c>
      <c r="V40" s="109" t="s">
        <v>643</v>
      </c>
      <c r="W40" s="15">
        <f t="shared" si="20"/>
        <v>8.3000000000000007</v>
      </c>
      <c r="X40" s="48">
        <f t="shared" si="1"/>
        <v>13</v>
      </c>
      <c r="Y40" s="15">
        <f t="shared" si="19"/>
        <v>7.7</v>
      </c>
      <c r="Z40" s="48">
        <f t="shared" si="3"/>
        <v>9.9999999999999982</v>
      </c>
      <c r="AA40" s="77">
        <f>SUM(Table35155052674[[#This Row],[Floor4]],Table35155052674[[#This Row],[Vault6]])</f>
        <v>16</v>
      </c>
      <c r="AB40" s="48">
        <f t="shared" si="3"/>
        <v>17</v>
      </c>
    </row>
    <row r="41" spans="1:28" x14ac:dyDescent="0.25">
      <c r="A41" s="219">
        <v>194</v>
      </c>
      <c r="B41" s="237" t="s">
        <v>972</v>
      </c>
      <c r="C41" s="14">
        <v>0</v>
      </c>
      <c r="D41" s="14">
        <v>0</v>
      </c>
      <c r="E41" s="14">
        <f t="shared" ref="E41:E46" si="21">SUM(C41,D41)</f>
        <v>0</v>
      </c>
      <c r="G41" s="219">
        <v>300</v>
      </c>
      <c r="H41" s="109" t="s">
        <v>171</v>
      </c>
      <c r="I41" s="14">
        <v>8.6999999999999993</v>
      </c>
      <c r="J41" s="14">
        <v>8.5</v>
      </c>
      <c r="K41" s="14">
        <f t="shared" ref="K41:K46" si="22">SUM(I41,J41)</f>
        <v>17.2</v>
      </c>
      <c r="M41" s="219">
        <v>200</v>
      </c>
      <c r="N41" s="109" t="s">
        <v>530</v>
      </c>
      <c r="O41" s="14">
        <v>7.3</v>
      </c>
      <c r="P41" s="14">
        <v>7.5</v>
      </c>
      <c r="Q41" s="14">
        <f t="shared" ref="Q41:Q42" si="23">SUM(O41,P41)</f>
        <v>14.8</v>
      </c>
      <c r="U41" s="17" t="s">
        <v>645</v>
      </c>
      <c r="V41" s="109" t="s">
        <v>644</v>
      </c>
      <c r="W41" s="15">
        <f t="shared" si="20"/>
        <v>8.4</v>
      </c>
      <c r="X41" s="48">
        <f t="shared" si="1"/>
        <v>12</v>
      </c>
      <c r="Y41" s="15">
        <f t="shared" si="19"/>
        <v>8.3000000000000007</v>
      </c>
      <c r="Z41" s="48">
        <f t="shared" si="3"/>
        <v>4</v>
      </c>
      <c r="AA41" s="77">
        <f>SUM(Table35155052674[[#This Row],[Floor4]],Table35155052674[[#This Row],[Vault6]])</f>
        <v>16.700000000000003</v>
      </c>
      <c r="AB41" s="48">
        <f t="shared" si="3"/>
        <v>10</v>
      </c>
    </row>
    <row r="42" spans="1:28" x14ac:dyDescent="0.25">
      <c r="A42" s="219">
        <v>195</v>
      </c>
      <c r="B42" s="109" t="s">
        <v>322</v>
      </c>
      <c r="C42" s="14">
        <v>8.6</v>
      </c>
      <c r="D42" s="14">
        <v>8.4</v>
      </c>
      <c r="E42" s="14">
        <f t="shared" si="21"/>
        <v>17</v>
      </c>
      <c r="G42" s="219">
        <v>301</v>
      </c>
      <c r="H42" s="109" t="s">
        <v>543</v>
      </c>
      <c r="I42" s="14">
        <v>8.9</v>
      </c>
      <c r="J42" s="14">
        <v>8.4</v>
      </c>
      <c r="K42" s="14">
        <f t="shared" si="22"/>
        <v>17.3</v>
      </c>
      <c r="M42" s="219">
        <v>201</v>
      </c>
      <c r="N42" s="153" t="s">
        <v>531</v>
      </c>
      <c r="O42" s="14">
        <v>8.1999999999999993</v>
      </c>
      <c r="P42" s="14">
        <v>7.6</v>
      </c>
      <c r="Q42" s="14">
        <f t="shared" si="23"/>
        <v>15.799999999999999</v>
      </c>
      <c r="U42" s="17" t="s">
        <v>676</v>
      </c>
      <c r="V42" s="109" t="s">
        <v>674</v>
      </c>
      <c r="W42" s="15">
        <f>O52</f>
        <v>7.4</v>
      </c>
      <c r="X42" s="48">
        <f t="shared" si="1"/>
        <v>21.999999999999996</v>
      </c>
      <c r="Y42" s="15">
        <f>P52</f>
        <v>7.7</v>
      </c>
      <c r="Z42" s="48">
        <f t="shared" si="3"/>
        <v>9.9999999999999982</v>
      </c>
      <c r="AA42" s="77">
        <f>SUM(Table35155052674[[#This Row],[Floor4]],Table35155052674[[#This Row],[Vault6]])</f>
        <v>15.100000000000001</v>
      </c>
      <c r="AB42" s="48">
        <f t="shared" si="3"/>
        <v>25.999999999999986</v>
      </c>
    </row>
    <row r="43" spans="1:28" x14ac:dyDescent="0.25">
      <c r="A43" s="219">
        <v>196</v>
      </c>
      <c r="B43" s="109" t="s">
        <v>973</v>
      </c>
      <c r="C43" s="14">
        <v>8.6999999999999993</v>
      </c>
      <c r="D43" s="14">
        <v>8.3000000000000007</v>
      </c>
      <c r="E43" s="14">
        <f t="shared" si="21"/>
        <v>17</v>
      </c>
      <c r="G43" s="219">
        <v>302</v>
      </c>
      <c r="H43" s="109" t="s">
        <v>173</v>
      </c>
      <c r="I43" s="14">
        <v>9.5</v>
      </c>
      <c r="J43" s="14">
        <v>8.5</v>
      </c>
      <c r="K43" s="14">
        <f t="shared" si="22"/>
        <v>18</v>
      </c>
      <c r="M43" s="121"/>
      <c r="N43" s="132"/>
      <c r="O43" s="82"/>
      <c r="P43" s="82"/>
      <c r="Q43" s="82"/>
      <c r="U43" s="17" t="s">
        <v>676</v>
      </c>
      <c r="V43" s="153" t="s">
        <v>675</v>
      </c>
      <c r="W43" s="15">
        <f>O53</f>
        <v>8.1999999999999993</v>
      </c>
      <c r="X43" s="48">
        <f t="shared" si="1"/>
        <v>14.000000000000002</v>
      </c>
      <c r="Y43" s="15">
        <f>P53</f>
        <v>7.5</v>
      </c>
      <c r="Z43" s="48">
        <f t="shared" si="3"/>
        <v>11.999999999999995</v>
      </c>
      <c r="AA43" s="77">
        <f>SUM(Table35155052674[[#This Row],[Floor4]],Table35155052674[[#This Row],[Vault6]])</f>
        <v>15.7</v>
      </c>
      <c r="AB43" s="48">
        <f t="shared" si="3"/>
        <v>20</v>
      </c>
    </row>
    <row r="44" spans="1:28" x14ac:dyDescent="0.25">
      <c r="A44" s="219">
        <v>197</v>
      </c>
      <c r="B44" s="109" t="s">
        <v>974</v>
      </c>
      <c r="C44" s="14">
        <v>9</v>
      </c>
      <c r="D44" s="14">
        <v>8.4</v>
      </c>
      <c r="E44" s="14">
        <f t="shared" si="21"/>
        <v>17.399999999999999</v>
      </c>
      <c r="G44" s="219">
        <v>303</v>
      </c>
      <c r="H44" s="109" t="s">
        <v>168</v>
      </c>
      <c r="I44" s="14">
        <v>9.6999999999999993</v>
      </c>
      <c r="J44" s="14">
        <v>8.3000000000000007</v>
      </c>
      <c r="K44" s="14">
        <f t="shared" si="22"/>
        <v>18</v>
      </c>
      <c r="M44" s="266" t="s">
        <v>1083</v>
      </c>
      <c r="N44" s="267"/>
      <c r="O44" s="267"/>
      <c r="P44" s="267"/>
      <c r="Q44" s="268"/>
      <c r="U44" s="17" t="s">
        <v>85</v>
      </c>
      <c r="V44" s="109" t="s">
        <v>692</v>
      </c>
      <c r="W44" s="15">
        <f>C30</f>
        <v>7.7</v>
      </c>
      <c r="X44" s="48">
        <f t="shared" si="1"/>
        <v>18.999999999999996</v>
      </c>
      <c r="Y44" s="15">
        <f>D30</f>
        <v>8.5</v>
      </c>
      <c r="Z44" s="48">
        <f t="shared" si="3"/>
        <v>2</v>
      </c>
      <c r="AA44" s="77">
        <f>SUM(Table35155052674[[#This Row],[Floor4]],Table35155052674[[#This Row],[Vault6]])</f>
        <v>16.2</v>
      </c>
      <c r="AB44" s="48">
        <f t="shared" si="3"/>
        <v>15.000000000000002</v>
      </c>
    </row>
    <row r="45" spans="1:28" x14ac:dyDescent="0.25">
      <c r="A45" s="219">
        <v>198</v>
      </c>
      <c r="B45" s="109" t="s">
        <v>314</v>
      </c>
      <c r="C45" s="14">
        <v>9.1</v>
      </c>
      <c r="D45" s="14">
        <v>8.1999999999999993</v>
      </c>
      <c r="E45" s="14">
        <f t="shared" si="21"/>
        <v>17.299999999999997</v>
      </c>
      <c r="G45" s="219">
        <v>304</v>
      </c>
      <c r="H45" s="109" t="s">
        <v>166</v>
      </c>
      <c r="I45" s="14">
        <v>9.3000000000000007</v>
      </c>
      <c r="J45" s="14">
        <v>8.3000000000000007</v>
      </c>
      <c r="K45" s="14">
        <f t="shared" si="22"/>
        <v>17.600000000000001</v>
      </c>
      <c r="M45" s="10" t="s">
        <v>1</v>
      </c>
      <c r="N45" s="10" t="s">
        <v>2</v>
      </c>
      <c r="O45" s="10" t="s">
        <v>3</v>
      </c>
      <c r="P45" s="10" t="s">
        <v>4</v>
      </c>
      <c r="Q45" s="10" t="s">
        <v>5</v>
      </c>
      <c r="U45" s="17" t="s">
        <v>85</v>
      </c>
      <c r="V45" s="109" t="s">
        <v>326</v>
      </c>
      <c r="W45" s="15">
        <f t="shared" ref="W45:W48" si="24">C31</f>
        <v>7.3</v>
      </c>
      <c r="X45" s="48">
        <f t="shared" si="1"/>
        <v>22.999999999999996</v>
      </c>
      <c r="Y45" s="15">
        <f>D31</f>
        <v>7.9</v>
      </c>
      <c r="Z45" s="48">
        <f t="shared" si="3"/>
        <v>8</v>
      </c>
      <c r="AA45" s="77">
        <f>SUM(Table35155052674[[#This Row],[Floor4]],Table35155052674[[#This Row],[Vault6]])</f>
        <v>15.2</v>
      </c>
      <c r="AB45" s="48">
        <f t="shared" si="3"/>
        <v>24.999999999999986</v>
      </c>
    </row>
    <row r="46" spans="1:28" ht="16.5" thickBot="1" x14ac:dyDescent="0.3">
      <c r="A46" s="219">
        <v>199</v>
      </c>
      <c r="B46" s="116" t="s">
        <v>1146</v>
      </c>
      <c r="C46" s="14">
        <v>8</v>
      </c>
      <c r="D46" s="14">
        <v>8.1999999999999993</v>
      </c>
      <c r="E46" s="18">
        <f t="shared" si="21"/>
        <v>16.2</v>
      </c>
      <c r="F46" s="9"/>
      <c r="G46" s="219">
        <v>305</v>
      </c>
      <c r="H46" s="116" t="s">
        <v>167</v>
      </c>
      <c r="I46" s="14">
        <v>8.9</v>
      </c>
      <c r="J46" s="14">
        <v>8.5</v>
      </c>
      <c r="K46" s="18">
        <f t="shared" si="22"/>
        <v>17.399999999999999</v>
      </c>
      <c r="L46" s="9"/>
      <c r="M46" s="219">
        <v>202</v>
      </c>
      <c r="N46" s="109" t="s">
        <v>822</v>
      </c>
      <c r="O46" s="14">
        <v>8.5</v>
      </c>
      <c r="P46" s="14">
        <v>8.4</v>
      </c>
      <c r="Q46" s="14">
        <f t="shared" ref="Q46:Q47" si="25">SUM(O46,P46)</f>
        <v>16.899999999999999</v>
      </c>
      <c r="U46" s="17" t="s">
        <v>85</v>
      </c>
      <c r="V46" s="109" t="s">
        <v>324</v>
      </c>
      <c r="W46" s="15">
        <f t="shared" si="24"/>
        <v>8.6999999999999993</v>
      </c>
      <c r="X46" s="48">
        <f t="shared" si="1"/>
        <v>9</v>
      </c>
      <c r="Y46" s="15">
        <f>D32</f>
        <v>7.8</v>
      </c>
      <c r="Z46" s="48">
        <f t="shared" si="3"/>
        <v>9</v>
      </c>
      <c r="AA46" s="77">
        <f>SUM(Table35155052674[[#This Row],[Floor4]],Table35155052674[[#This Row],[Vault6]])</f>
        <v>16.5</v>
      </c>
      <c r="AB46" s="48">
        <f t="shared" si="3"/>
        <v>11.999999999999998</v>
      </c>
    </row>
    <row r="47" spans="1:28" ht="16.5" thickBot="1" x14ac:dyDescent="0.3">
      <c r="B47" s="33" t="s">
        <v>10</v>
      </c>
      <c r="C47" s="20">
        <f>SUM(C41:C46)-SMALL(C41:C46,1)-SMALL(C41:C46,2)</f>
        <v>35.4</v>
      </c>
      <c r="D47" s="20">
        <f>SUM(D41:D46)-SMALL(D41:D46,1)-SMALL(D41:D46,2)</f>
        <v>33.299999999999997</v>
      </c>
      <c r="E47" s="21">
        <f>SUM(C47:D47)</f>
        <v>68.699999999999989</v>
      </c>
      <c r="F47" s="9"/>
      <c r="H47" s="33" t="s">
        <v>10</v>
      </c>
      <c r="I47" s="20">
        <f>SUM(I41:I46)-SMALL(I41:I46,1)-SMALL(I41:I46,2)</f>
        <v>37.4</v>
      </c>
      <c r="J47" s="20">
        <f>SUM(J41:J46)-SMALL(J41:J46,1)-SMALL(J41:J46,2)</f>
        <v>33.900000000000006</v>
      </c>
      <c r="K47" s="21">
        <f>SUM(I47:J47)</f>
        <v>71.300000000000011</v>
      </c>
      <c r="L47" s="9"/>
      <c r="M47" s="219">
        <v>203</v>
      </c>
      <c r="N47" s="109" t="s">
        <v>823</v>
      </c>
      <c r="O47" s="14">
        <v>8.8000000000000007</v>
      </c>
      <c r="P47" s="14">
        <v>7.5</v>
      </c>
      <c r="Q47" s="14">
        <f t="shared" si="25"/>
        <v>16.3</v>
      </c>
      <c r="U47" s="17" t="s">
        <v>85</v>
      </c>
      <c r="V47" s="109" t="s">
        <v>693</v>
      </c>
      <c r="W47" s="15">
        <f t="shared" si="24"/>
        <v>8</v>
      </c>
      <c r="X47" s="48">
        <f t="shared" si="1"/>
        <v>16</v>
      </c>
      <c r="Y47" s="15">
        <f>D33</f>
        <v>7.7</v>
      </c>
      <c r="Z47" s="48">
        <f t="shared" si="3"/>
        <v>9.9999999999999982</v>
      </c>
      <c r="AA47" s="77">
        <f>SUM(Table35155052674[[#This Row],[Floor4]],Table35155052674[[#This Row],[Vault6]])</f>
        <v>15.7</v>
      </c>
      <c r="AB47" s="48">
        <f t="shared" si="3"/>
        <v>20</v>
      </c>
    </row>
    <row r="48" spans="1:28" x14ac:dyDescent="0.25">
      <c r="B48" s="110" t="s">
        <v>107</v>
      </c>
      <c r="D48" s="33"/>
      <c r="E48" s="34"/>
      <c r="J48" s="33"/>
      <c r="K48" s="34"/>
      <c r="M48" s="219">
        <v>204</v>
      </c>
      <c r="N48" s="109" t="s">
        <v>824</v>
      </c>
      <c r="O48" s="238">
        <v>7.2</v>
      </c>
      <c r="P48" s="239">
        <v>8</v>
      </c>
      <c r="Q48" s="239">
        <v>0</v>
      </c>
      <c r="U48" s="17" t="s">
        <v>85</v>
      </c>
      <c r="V48" s="109" t="s">
        <v>694</v>
      </c>
      <c r="W48" s="15">
        <f t="shared" si="24"/>
        <v>0</v>
      </c>
      <c r="X48" s="48">
        <f t="shared" si="1"/>
        <v>27.999999999999996</v>
      </c>
      <c r="Y48" s="15">
        <f>D34</f>
        <v>0</v>
      </c>
      <c r="Z48" s="48">
        <f t="shared" si="3"/>
        <v>13.999999999999993</v>
      </c>
      <c r="AA48" s="77">
        <f>SUM(Table35155052674[[#This Row],[Floor4]],Table35155052674[[#This Row],[Vault6]])</f>
        <v>0</v>
      </c>
      <c r="AB48" s="48">
        <f t="shared" si="3"/>
        <v>32.999999999999979</v>
      </c>
    </row>
    <row r="49" spans="1:28" x14ac:dyDescent="0.25">
      <c r="G49" s="1"/>
      <c r="H49" s="1"/>
      <c r="I49" s="1"/>
      <c r="J49" s="1"/>
      <c r="K49" s="1"/>
      <c r="L49" s="1"/>
      <c r="M49" s="127"/>
      <c r="Q49" s="1"/>
      <c r="U49" s="17" t="s">
        <v>769</v>
      </c>
      <c r="V49" s="109" t="s">
        <v>770</v>
      </c>
      <c r="W49" s="15">
        <f>I30</f>
        <v>7.3</v>
      </c>
      <c r="X49" s="48">
        <f t="shared" si="1"/>
        <v>22.999999999999996</v>
      </c>
      <c r="Y49" s="15">
        <f>J30</f>
        <v>7.6</v>
      </c>
      <c r="Z49" s="48">
        <f t="shared" si="3"/>
        <v>10.999999999999996</v>
      </c>
      <c r="AA49" s="77">
        <f>SUM(Table35155052674[[#This Row],[Floor4]],Table35155052674[[#This Row],[Vault6]])</f>
        <v>14.899999999999999</v>
      </c>
      <c r="AB49" s="48">
        <f t="shared" si="3"/>
        <v>26.999999999999982</v>
      </c>
    </row>
    <row r="50" spans="1:28" x14ac:dyDescent="0.25">
      <c r="F50" s="9"/>
      <c r="G50" s="269"/>
      <c r="H50" s="269"/>
      <c r="I50" s="269"/>
      <c r="J50" s="269"/>
      <c r="K50" s="269"/>
      <c r="L50" s="127"/>
      <c r="M50" s="266" t="s">
        <v>680</v>
      </c>
      <c r="N50" s="267"/>
      <c r="O50" s="267"/>
      <c r="P50" s="267"/>
      <c r="Q50" s="268"/>
      <c r="U50" s="17" t="s">
        <v>769</v>
      </c>
      <c r="V50" s="109" t="s">
        <v>771</v>
      </c>
      <c r="W50" s="15">
        <f t="shared" ref="W50:W53" si="26">I31</f>
        <v>7</v>
      </c>
      <c r="X50" s="48">
        <f t="shared" si="1"/>
        <v>25.999999999999996</v>
      </c>
      <c r="Y50" s="15">
        <f>J31</f>
        <v>7.5</v>
      </c>
      <c r="Z50" s="48">
        <f t="shared" si="3"/>
        <v>11.999999999999995</v>
      </c>
      <c r="AA50" s="77">
        <f>SUM(Table35155052674[[#This Row],[Floor4]],Table35155052674[[#This Row],[Vault6]])</f>
        <v>14.5</v>
      </c>
      <c r="AB50" s="48">
        <f t="shared" si="3"/>
        <v>29.999999999999982</v>
      </c>
    </row>
    <row r="51" spans="1:28" x14ac:dyDescent="0.25">
      <c r="G51" s="133"/>
      <c r="H51" s="133"/>
      <c r="I51" s="133"/>
      <c r="J51" s="133"/>
      <c r="K51" s="133"/>
      <c r="L51" s="1"/>
      <c r="M51" s="10" t="s">
        <v>1</v>
      </c>
      <c r="N51" s="10" t="s">
        <v>2</v>
      </c>
      <c r="O51" s="10" t="s">
        <v>3</v>
      </c>
      <c r="P51" s="10" t="s">
        <v>4</v>
      </c>
      <c r="Q51" s="10" t="s">
        <v>5</v>
      </c>
      <c r="U51" s="17" t="s">
        <v>769</v>
      </c>
      <c r="V51" s="109" t="s">
        <v>772</v>
      </c>
      <c r="W51" s="15">
        <f t="shared" si="26"/>
        <v>9.1999999999999993</v>
      </c>
      <c r="X51" s="48">
        <f t="shared" si="1"/>
        <v>4</v>
      </c>
      <c r="Y51" s="15">
        <f>J32</f>
        <v>8.4</v>
      </c>
      <c r="Z51" s="48">
        <f t="shared" si="3"/>
        <v>3</v>
      </c>
      <c r="AA51" s="77">
        <f>SUM(Table35155052674[[#This Row],[Floor4]],Table35155052674[[#This Row],[Vault6]])</f>
        <v>17.600000000000001</v>
      </c>
      <c r="AB51" s="48">
        <f t="shared" si="3"/>
        <v>2</v>
      </c>
    </row>
    <row r="52" spans="1:28" x14ac:dyDescent="0.25">
      <c r="G52" s="121"/>
      <c r="H52" s="132"/>
      <c r="I52" s="82"/>
      <c r="J52" s="82"/>
      <c r="K52" s="82"/>
      <c r="L52" s="1"/>
      <c r="M52" s="219">
        <v>205</v>
      </c>
      <c r="N52" s="109" t="s">
        <v>674</v>
      </c>
      <c r="O52" s="238">
        <v>7.4</v>
      </c>
      <c r="P52" s="239">
        <v>7.7</v>
      </c>
      <c r="Q52" s="239">
        <v>15.1</v>
      </c>
      <c r="U52" s="17" t="s">
        <v>769</v>
      </c>
      <c r="V52" s="109" t="s">
        <v>774</v>
      </c>
      <c r="W52" s="15">
        <f t="shared" si="26"/>
        <v>8.4</v>
      </c>
      <c r="X52" s="48">
        <f t="shared" si="1"/>
        <v>12</v>
      </c>
      <c r="Y52" s="15">
        <f>J33</f>
        <v>8</v>
      </c>
      <c r="Z52" s="48">
        <f t="shared" si="3"/>
        <v>7.0000000000000018</v>
      </c>
      <c r="AA52" s="77">
        <f>SUM(Table35155052674[[#This Row],[Floor4]],Table35155052674[[#This Row],[Vault6]])</f>
        <v>16.399999999999999</v>
      </c>
      <c r="AB52" s="48">
        <f t="shared" si="3"/>
        <v>13</v>
      </c>
    </row>
    <row r="53" spans="1:28" x14ac:dyDescent="0.25">
      <c r="G53" s="121"/>
      <c r="H53" s="132"/>
      <c r="I53" s="82"/>
      <c r="J53" s="82"/>
      <c r="K53" s="82"/>
      <c r="L53" s="1"/>
      <c r="M53" s="219">
        <v>206</v>
      </c>
      <c r="N53" s="153" t="s">
        <v>675</v>
      </c>
      <c r="O53" s="238">
        <v>8.1999999999999993</v>
      </c>
      <c r="P53" s="239">
        <v>7.5</v>
      </c>
      <c r="Q53" s="239">
        <v>15.7</v>
      </c>
      <c r="U53" s="17" t="s">
        <v>769</v>
      </c>
      <c r="V53" s="109" t="s">
        <v>773</v>
      </c>
      <c r="W53" s="15">
        <f t="shared" si="26"/>
        <v>6.5</v>
      </c>
      <c r="X53" s="48">
        <f t="shared" si="1"/>
        <v>26.999999999999996</v>
      </c>
      <c r="Y53" s="15">
        <f>J34</f>
        <v>7.6</v>
      </c>
      <c r="Z53" s="48">
        <f t="shared" si="3"/>
        <v>10.999999999999996</v>
      </c>
      <c r="AA53" s="77">
        <f>SUM(Table35155052674[[#This Row],[Floor4]],Table35155052674[[#This Row],[Vault6]])</f>
        <v>14.1</v>
      </c>
      <c r="AB53" s="48">
        <f t="shared" si="3"/>
        <v>30.999999999999982</v>
      </c>
    </row>
    <row r="54" spans="1:28" x14ac:dyDescent="0.25">
      <c r="A54" s="121"/>
      <c r="B54" s="132"/>
      <c r="C54" s="82"/>
      <c r="D54" s="82"/>
      <c r="E54" s="82"/>
      <c r="G54" s="121"/>
      <c r="H54" s="132"/>
      <c r="I54" s="82"/>
      <c r="J54" s="82"/>
      <c r="K54" s="82"/>
      <c r="L54" s="1"/>
      <c r="M54" s="95"/>
      <c r="Q54" s="82"/>
      <c r="U54" s="17" t="s">
        <v>815</v>
      </c>
      <c r="V54" s="109" t="s">
        <v>822</v>
      </c>
      <c r="W54" s="15">
        <f>O46</f>
        <v>8.5</v>
      </c>
      <c r="X54" s="48">
        <f t="shared" si="1"/>
        <v>11.000000000000002</v>
      </c>
      <c r="Y54" s="15">
        <f>P46</f>
        <v>8.4</v>
      </c>
      <c r="Z54" s="48">
        <f t="shared" si="3"/>
        <v>3</v>
      </c>
      <c r="AA54" s="77">
        <f>SUM(Table35155052674[[#This Row],[Floor4]],Table35155052674[[#This Row],[Vault6]])</f>
        <v>16.899999999999999</v>
      </c>
      <c r="AB54" s="48">
        <f t="shared" si="3"/>
        <v>8</v>
      </c>
    </row>
    <row r="55" spans="1:28" x14ac:dyDescent="0.25">
      <c r="A55" s="121"/>
      <c r="B55" s="132"/>
      <c r="C55" s="82"/>
      <c r="D55" s="82"/>
      <c r="E55" s="82"/>
      <c r="G55" s="121"/>
      <c r="H55" s="132"/>
      <c r="I55" s="82"/>
      <c r="J55" s="82"/>
      <c r="K55" s="82"/>
      <c r="L55" s="1"/>
      <c r="M55" s="121"/>
      <c r="N55" s="47" t="s">
        <v>13</v>
      </c>
      <c r="O55" s="51" t="s">
        <v>5</v>
      </c>
      <c r="P55" s="52" t="s">
        <v>11</v>
      </c>
      <c r="Q55" s="82"/>
      <c r="U55" s="17" t="s">
        <v>815</v>
      </c>
      <c r="V55" s="109" t="s">
        <v>823</v>
      </c>
      <c r="W55" s="15">
        <f t="shared" ref="W55:W56" si="27">O47</f>
        <v>8.8000000000000007</v>
      </c>
      <c r="X55" s="48">
        <f t="shared" si="1"/>
        <v>8</v>
      </c>
      <c r="Y55" s="15">
        <f>P47</f>
        <v>7.5</v>
      </c>
      <c r="Z55" s="48">
        <f t="shared" si="3"/>
        <v>11.999999999999995</v>
      </c>
      <c r="AA55" s="77">
        <f>SUM(Table35155052674[[#This Row],[Floor4]],Table35155052674[[#This Row],[Vault6]])</f>
        <v>16.3</v>
      </c>
      <c r="AB55" s="48">
        <f t="shared" si="3"/>
        <v>14.000000000000002</v>
      </c>
    </row>
    <row r="56" spans="1:28" x14ac:dyDescent="0.25">
      <c r="A56" s="121"/>
      <c r="B56" s="132"/>
      <c r="C56" s="82"/>
      <c r="D56" s="82"/>
      <c r="E56" s="82"/>
      <c r="G56" s="121"/>
      <c r="H56" s="132"/>
      <c r="I56" s="82"/>
      <c r="J56" s="82"/>
      <c r="K56" s="82"/>
      <c r="L56" s="1"/>
      <c r="M56" s="121"/>
      <c r="N56" s="53" t="s">
        <v>76</v>
      </c>
      <c r="O56" s="55">
        <f t="shared" ref="O56" si="28">E14</f>
        <v>63.8</v>
      </c>
      <c r="P56" s="48">
        <f>SUMPRODUCT((O$56:O$66&gt;O56)/COUNTIF(O$56:O$66,O$56:O$66&amp;""))+1</f>
        <v>7</v>
      </c>
      <c r="Q56" s="82"/>
      <c r="U56" s="17" t="s">
        <v>815</v>
      </c>
      <c r="V56" s="109" t="s">
        <v>824</v>
      </c>
      <c r="W56" s="15">
        <f t="shared" si="27"/>
        <v>7.2</v>
      </c>
      <c r="X56" s="48">
        <f t="shared" si="1"/>
        <v>24</v>
      </c>
      <c r="Y56" s="15">
        <f>P48</f>
        <v>8</v>
      </c>
      <c r="Z56" s="48">
        <f t="shared" si="3"/>
        <v>7.0000000000000018</v>
      </c>
      <c r="AA56" s="77">
        <f>SUM(Table35155052674[[#This Row],[Floor4]],Table35155052674[[#This Row],[Vault6]])</f>
        <v>15.2</v>
      </c>
      <c r="AB56" s="48">
        <f t="shared" si="3"/>
        <v>24.999999999999986</v>
      </c>
    </row>
    <row r="57" spans="1:28" x14ac:dyDescent="0.25">
      <c r="A57" s="121"/>
      <c r="B57" s="132"/>
      <c r="C57" s="82"/>
      <c r="D57" s="82"/>
      <c r="E57" s="75"/>
      <c r="F57" s="9"/>
      <c r="G57" s="121"/>
      <c r="H57" s="132"/>
      <c r="I57" s="82"/>
      <c r="J57" s="82"/>
      <c r="K57" s="75"/>
      <c r="L57" s="127"/>
      <c r="M57" s="121"/>
      <c r="N57" s="53" t="s">
        <v>1038</v>
      </c>
      <c r="O57" s="55">
        <f>K14</f>
        <v>64.900000000000006</v>
      </c>
      <c r="P57" s="48">
        <f t="shared" ref="P57:P66" si="29">SUMPRODUCT((O$56:O$66&gt;O57)/COUNTIF(O$56:O$66,O$56:O$66&amp;""))+1</f>
        <v>5</v>
      </c>
      <c r="Q57" s="75"/>
      <c r="U57" s="17" t="s">
        <v>942</v>
      </c>
      <c r="V57" s="109" t="s">
        <v>936</v>
      </c>
      <c r="W57" s="15">
        <f>O30</f>
        <v>8</v>
      </c>
      <c r="X57" s="48">
        <f t="shared" si="1"/>
        <v>16</v>
      </c>
      <c r="Y57" s="15">
        <f t="shared" ref="Y57:Y62" si="30">P30</f>
        <v>8.1</v>
      </c>
      <c r="Z57" s="48">
        <f t="shared" si="3"/>
        <v>5.9999999999999991</v>
      </c>
      <c r="AA57" s="77">
        <f>SUM(Table35155052674[[#This Row],[Floor4]],Table35155052674[[#This Row],[Vault6]])</f>
        <v>16.100000000000001</v>
      </c>
      <c r="AB57" s="48">
        <f t="shared" si="3"/>
        <v>16.000000000000004</v>
      </c>
    </row>
    <row r="58" spans="1:28" x14ac:dyDescent="0.25">
      <c r="A58" s="1"/>
      <c r="B58" s="123"/>
      <c r="C58" s="71"/>
      <c r="D58" s="71"/>
      <c r="E58" s="124"/>
      <c r="F58" s="9"/>
      <c r="G58" s="1"/>
      <c r="H58" s="123"/>
      <c r="I58" s="71"/>
      <c r="J58" s="71"/>
      <c r="K58" s="124"/>
      <c r="L58" s="127"/>
      <c r="M58" s="1"/>
      <c r="N58" s="62" t="s">
        <v>1037</v>
      </c>
      <c r="O58" s="69">
        <f>Q14</f>
        <v>63.4</v>
      </c>
      <c r="P58" s="48">
        <f t="shared" si="29"/>
        <v>10</v>
      </c>
      <c r="Q58" s="124"/>
      <c r="U58" s="17" t="s">
        <v>942</v>
      </c>
      <c r="V58" s="109" t="s">
        <v>937</v>
      </c>
      <c r="W58" s="15">
        <f t="shared" ref="W58:W62" si="31">O31</f>
        <v>7.8</v>
      </c>
      <c r="X58" s="48">
        <f t="shared" si="1"/>
        <v>18</v>
      </c>
      <c r="Y58" s="15">
        <f t="shared" si="30"/>
        <v>8.4</v>
      </c>
      <c r="Z58" s="48">
        <f t="shared" si="3"/>
        <v>3</v>
      </c>
      <c r="AA58" s="77">
        <f>SUM(Table35155052674[[#This Row],[Floor4]],Table35155052674[[#This Row],[Vault6]])</f>
        <v>16.2</v>
      </c>
      <c r="AB58" s="48">
        <f t="shared" si="3"/>
        <v>15.000000000000002</v>
      </c>
    </row>
    <row r="59" spans="1:28" x14ac:dyDescent="0.25">
      <c r="A59" s="1"/>
      <c r="B59" s="142"/>
      <c r="C59" s="1"/>
      <c r="D59" s="123"/>
      <c r="E59" s="137"/>
      <c r="G59" s="1"/>
      <c r="H59" s="142"/>
      <c r="I59" s="1"/>
      <c r="J59" s="123"/>
      <c r="K59" s="137"/>
      <c r="L59" s="1"/>
      <c r="M59" s="1"/>
      <c r="N59" s="62" t="s">
        <v>37</v>
      </c>
      <c r="O59" s="82">
        <f>E25</f>
        <v>67.299999999999983</v>
      </c>
      <c r="P59" s="48">
        <f t="shared" si="29"/>
        <v>3</v>
      </c>
      <c r="Q59" s="137"/>
      <c r="U59" s="17" t="s">
        <v>942</v>
      </c>
      <c r="V59" s="109" t="s">
        <v>938</v>
      </c>
      <c r="W59" s="15">
        <f t="shared" si="31"/>
        <v>8.5</v>
      </c>
      <c r="X59" s="48">
        <f t="shared" si="1"/>
        <v>11.000000000000002</v>
      </c>
      <c r="Y59" s="15">
        <f t="shared" si="30"/>
        <v>8.5</v>
      </c>
      <c r="Z59" s="48">
        <f t="shared" si="3"/>
        <v>2</v>
      </c>
      <c r="AA59" s="77">
        <f>SUM(Table35155052674[[#This Row],[Floor4]],Table35155052674[[#This Row],[Vault6]])</f>
        <v>17</v>
      </c>
      <c r="AB59" s="48">
        <f t="shared" si="3"/>
        <v>7</v>
      </c>
    </row>
    <row r="60" spans="1:28" x14ac:dyDescent="0.25">
      <c r="A60" s="1"/>
      <c r="B60" s="1"/>
      <c r="C60" s="1"/>
      <c r="D60" s="1"/>
      <c r="E60" s="1"/>
      <c r="G60" s="1"/>
      <c r="H60" s="1"/>
      <c r="I60" s="1"/>
      <c r="J60" s="1"/>
      <c r="K60" s="1"/>
      <c r="L60" s="1"/>
      <c r="M60" s="1"/>
      <c r="N60" s="62" t="s">
        <v>101</v>
      </c>
      <c r="O60" s="69">
        <f>K25</f>
        <v>64</v>
      </c>
      <c r="P60" s="48">
        <f t="shared" si="29"/>
        <v>6</v>
      </c>
      <c r="Q60" s="1"/>
      <c r="U60" s="17" t="s">
        <v>942</v>
      </c>
      <c r="V60" s="109" t="s">
        <v>939</v>
      </c>
      <c r="W60" s="15">
        <f t="shared" si="31"/>
        <v>8.4</v>
      </c>
      <c r="X60" s="48">
        <f t="shared" si="1"/>
        <v>12</v>
      </c>
      <c r="Y60" s="15">
        <f t="shared" si="30"/>
        <v>8.4</v>
      </c>
      <c r="Z60" s="48">
        <f t="shared" si="3"/>
        <v>3</v>
      </c>
      <c r="AA60" s="77">
        <f>SUM(Table35155052674[[#This Row],[Floor4]],Table35155052674[[#This Row],[Vault6]])</f>
        <v>16.8</v>
      </c>
      <c r="AB60" s="48">
        <f t="shared" si="3"/>
        <v>9</v>
      </c>
    </row>
    <row r="61" spans="1:28" x14ac:dyDescent="0.25">
      <c r="A61" s="269"/>
      <c r="B61" s="269"/>
      <c r="C61" s="269"/>
      <c r="D61" s="269"/>
      <c r="E61" s="269"/>
      <c r="F61" s="9"/>
      <c r="G61" s="269"/>
      <c r="H61" s="269"/>
      <c r="I61" s="269"/>
      <c r="J61" s="269"/>
      <c r="K61" s="269"/>
      <c r="L61" s="127"/>
      <c r="M61" s="269"/>
      <c r="N61" s="70" t="s">
        <v>32</v>
      </c>
      <c r="O61" s="71">
        <f>Q25</f>
        <v>65.300000000000011</v>
      </c>
      <c r="P61" s="48">
        <f t="shared" si="29"/>
        <v>4</v>
      </c>
      <c r="Q61" s="269"/>
      <c r="U61" s="17" t="s">
        <v>942</v>
      </c>
      <c r="V61" s="109" t="s">
        <v>940</v>
      </c>
      <c r="W61" s="15">
        <f t="shared" si="31"/>
        <v>8.1999999999999993</v>
      </c>
      <c r="X61" s="48">
        <f t="shared" si="1"/>
        <v>14.000000000000002</v>
      </c>
      <c r="Y61" s="15">
        <f t="shared" si="30"/>
        <v>8.3000000000000007</v>
      </c>
      <c r="Z61" s="48">
        <f t="shared" si="3"/>
        <v>4</v>
      </c>
      <c r="AA61" s="77">
        <f>SUM(Table35155052674[[#This Row],[Floor4]],Table35155052674[[#This Row],[Vault6]])</f>
        <v>16.5</v>
      </c>
      <c r="AB61" s="48">
        <f t="shared" si="3"/>
        <v>11.999999999999998</v>
      </c>
    </row>
    <row r="62" spans="1:28" x14ac:dyDescent="0.25">
      <c r="A62" s="133"/>
      <c r="B62" s="133"/>
      <c r="C62" s="133"/>
      <c r="D62" s="133"/>
      <c r="E62" s="133"/>
      <c r="G62" s="133"/>
      <c r="H62" s="133"/>
      <c r="I62" s="133"/>
      <c r="J62" s="133"/>
      <c r="K62" s="133"/>
      <c r="L62" s="1"/>
      <c r="M62" s="133"/>
      <c r="N62" s="70" t="s">
        <v>1035</v>
      </c>
      <c r="O62" s="69">
        <f>E36</f>
        <v>63.599999999999994</v>
      </c>
      <c r="P62" s="48">
        <f t="shared" si="29"/>
        <v>8</v>
      </c>
      <c r="Q62" s="133"/>
      <c r="U62" s="17" t="s">
        <v>942</v>
      </c>
      <c r="V62" s="109" t="s">
        <v>941</v>
      </c>
      <c r="W62" s="15">
        <f t="shared" si="31"/>
        <v>8.5</v>
      </c>
      <c r="X62" s="48">
        <f t="shared" si="1"/>
        <v>11.000000000000002</v>
      </c>
      <c r="Y62" s="15">
        <f t="shared" si="30"/>
        <v>8.4</v>
      </c>
      <c r="Z62" s="48">
        <f t="shared" si="3"/>
        <v>3</v>
      </c>
      <c r="AA62" s="77">
        <f>SUM(Table35155052674[[#This Row],[Floor4]],Table35155052674[[#This Row],[Vault6]])</f>
        <v>16.899999999999999</v>
      </c>
      <c r="AB62" s="48">
        <f t="shared" si="3"/>
        <v>8</v>
      </c>
    </row>
    <row r="63" spans="1:28" x14ac:dyDescent="0.25">
      <c r="A63" s="121"/>
      <c r="B63" s="132"/>
      <c r="C63" s="82"/>
      <c r="D63" s="82"/>
      <c r="E63" s="82"/>
      <c r="G63" s="121"/>
      <c r="H63" s="132"/>
      <c r="I63" s="82"/>
      <c r="J63" s="82"/>
      <c r="K63" s="82"/>
      <c r="L63" s="1"/>
      <c r="M63" s="121"/>
      <c r="N63" s="70" t="s">
        <v>1039</v>
      </c>
      <c r="O63" s="71">
        <f>K36</f>
        <v>63.5</v>
      </c>
      <c r="P63" s="48">
        <f t="shared" si="29"/>
        <v>9</v>
      </c>
      <c r="Q63" s="82"/>
      <c r="U63" s="17" t="s">
        <v>975</v>
      </c>
      <c r="V63" s="109" t="s">
        <v>972</v>
      </c>
      <c r="W63" s="15">
        <f>C41</f>
        <v>0</v>
      </c>
      <c r="X63" s="48">
        <f t="shared" si="1"/>
        <v>27.999999999999996</v>
      </c>
      <c r="Y63" s="15">
        <f>D41</f>
        <v>0</v>
      </c>
      <c r="Z63" s="48">
        <f t="shared" si="3"/>
        <v>13.999999999999993</v>
      </c>
      <c r="AA63" s="77">
        <f>SUM(Table35155052674[[#This Row],[Floor4]],Table35155052674[[#This Row],[Vault6]])</f>
        <v>0</v>
      </c>
      <c r="AB63" s="48">
        <f t="shared" si="3"/>
        <v>32.999999999999979</v>
      </c>
    </row>
    <row r="64" spans="1:28" x14ac:dyDescent="0.25">
      <c r="A64" s="121"/>
      <c r="B64" s="132"/>
      <c r="C64" s="82"/>
      <c r="D64" s="82"/>
      <c r="E64" s="82"/>
      <c r="G64" s="121"/>
      <c r="H64" s="132"/>
      <c r="I64" s="82"/>
      <c r="J64" s="82"/>
      <c r="K64" s="82"/>
      <c r="L64" s="1"/>
      <c r="M64" s="121"/>
      <c r="N64" s="70" t="s">
        <v>1040</v>
      </c>
      <c r="O64" s="71">
        <f>Q36</f>
        <v>67.300000000000011</v>
      </c>
      <c r="P64" s="48">
        <f t="shared" si="29"/>
        <v>3</v>
      </c>
      <c r="Q64" s="82"/>
      <c r="U64" s="17" t="s">
        <v>975</v>
      </c>
      <c r="V64" s="109" t="s">
        <v>322</v>
      </c>
      <c r="W64" s="15">
        <f t="shared" ref="W64:W66" si="32">C42</f>
        <v>8.6</v>
      </c>
      <c r="X64" s="48">
        <f t="shared" si="1"/>
        <v>10.000000000000002</v>
      </c>
      <c r="Y64" s="15">
        <f>D42</f>
        <v>8.4</v>
      </c>
      <c r="Z64" s="48">
        <f t="shared" si="3"/>
        <v>3</v>
      </c>
      <c r="AA64" s="77">
        <f>SUM(Table35155052674[[#This Row],[Floor4]],Table35155052674[[#This Row],[Vault6]])</f>
        <v>17</v>
      </c>
      <c r="AB64" s="48">
        <f t="shared" si="3"/>
        <v>7</v>
      </c>
    </row>
    <row r="65" spans="1:28" x14ac:dyDescent="0.25">
      <c r="A65" s="121"/>
      <c r="B65" s="132"/>
      <c r="C65" s="82"/>
      <c r="D65" s="82"/>
      <c r="E65" s="82"/>
      <c r="G65" s="121"/>
      <c r="H65" s="132"/>
      <c r="I65" s="82"/>
      <c r="J65" s="82"/>
      <c r="K65" s="82"/>
      <c r="L65" s="1"/>
      <c r="M65" s="121"/>
      <c r="N65" s="70" t="s">
        <v>460</v>
      </c>
      <c r="O65" s="69">
        <f>E47</f>
        <v>68.699999999999989</v>
      </c>
      <c r="P65" s="48">
        <f t="shared" si="29"/>
        <v>2</v>
      </c>
      <c r="Q65" s="82"/>
      <c r="U65" s="17" t="s">
        <v>975</v>
      </c>
      <c r="V65" s="109" t="s">
        <v>973</v>
      </c>
      <c r="W65" s="15">
        <f t="shared" si="32"/>
        <v>8.6999999999999993</v>
      </c>
      <c r="X65" s="48">
        <f t="shared" si="1"/>
        <v>9</v>
      </c>
      <c r="Y65" s="15">
        <f>D43</f>
        <v>8.3000000000000007</v>
      </c>
      <c r="Z65" s="48">
        <f t="shared" si="3"/>
        <v>4</v>
      </c>
      <c r="AA65" s="77">
        <f>SUM(Table35155052674[[#This Row],[Floor4]],Table35155052674[[#This Row],[Vault6]])</f>
        <v>17</v>
      </c>
      <c r="AB65" s="48">
        <f t="shared" si="3"/>
        <v>7</v>
      </c>
    </row>
    <row r="66" spans="1:28" x14ac:dyDescent="0.25">
      <c r="A66" s="121"/>
      <c r="B66" s="132"/>
      <c r="C66" s="132"/>
      <c r="D66" s="132"/>
      <c r="E66" s="82"/>
      <c r="G66" s="121"/>
      <c r="H66" s="132"/>
      <c r="I66" s="82"/>
      <c r="J66" s="82"/>
      <c r="K66" s="82"/>
      <c r="L66" s="1"/>
      <c r="M66" s="121"/>
      <c r="N66" s="81" t="s">
        <v>64</v>
      </c>
      <c r="O66" s="82">
        <f>K47</f>
        <v>71.300000000000011</v>
      </c>
      <c r="P66" s="48">
        <f t="shared" si="29"/>
        <v>1</v>
      </c>
      <c r="Q66" s="82"/>
      <c r="U66" s="17" t="s">
        <v>975</v>
      </c>
      <c r="V66" s="109" t="s">
        <v>974</v>
      </c>
      <c r="W66" s="15">
        <f t="shared" si="32"/>
        <v>9</v>
      </c>
      <c r="X66" s="48">
        <f t="shared" si="1"/>
        <v>6</v>
      </c>
      <c r="Y66" s="15">
        <f>D44</f>
        <v>8.4</v>
      </c>
      <c r="Z66" s="48">
        <f t="shared" si="3"/>
        <v>3</v>
      </c>
      <c r="AA66" s="77">
        <f>SUM(Table35155052674[[#This Row],[Floor4]],Table35155052674[[#This Row],[Vault6]])</f>
        <v>17.399999999999999</v>
      </c>
      <c r="AB66" s="48">
        <f t="shared" si="3"/>
        <v>3</v>
      </c>
    </row>
    <row r="67" spans="1:28" x14ac:dyDescent="0.25">
      <c r="A67" s="121"/>
      <c r="B67" s="132"/>
      <c r="C67" s="132"/>
      <c r="D67" s="132"/>
      <c r="E67" s="82"/>
      <c r="G67" s="121"/>
      <c r="H67" s="132"/>
      <c r="I67" s="82"/>
      <c r="J67" s="82"/>
      <c r="K67" s="82"/>
      <c r="L67" s="1"/>
      <c r="M67" s="121"/>
      <c r="Q67" s="82"/>
      <c r="U67" s="17" t="s">
        <v>975</v>
      </c>
      <c r="V67" s="109" t="s">
        <v>314</v>
      </c>
      <c r="W67" s="15">
        <f>C45</f>
        <v>9.1</v>
      </c>
      <c r="X67" s="48">
        <f t="shared" si="1"/>
        <v>5</v>
      </c>
      <c r="Y67" s="15">
        <f>D45</f>
        <v>8.1999999999999993</v>
      </c>
      <c r="Z67" s="48">
        <f t="shared" si="3"/>
        <v>5</v>
      </c>
      <c r="AA67" s="77">
        <f>SUM(Table35155052674[[#This Row],[Floor4]],Table35155052674[[#This Row],[Vault6]])</f>
        <v>17.299999999999997</v>
      </c>
      <c r="AB67" s="48">
        <f t="shared" si="3"/>
        <v>4</v>
      </c>
    </row>
    <row r="68" spans="1:28" x14ac:dyDescent="0.25">
      <c r="A68" s="121"/>
      <c r="B68" s="132"/>
      <c r="C68" s="132"/>
      <c r="D68" s="132"/>
      <c r="E68" s="75"/>
      <c r="F68" s="9"/>
      <c r="G68" s="121"/>
      <c r="H68" s="132"/>
      <c r="I68" s="82"/>
      <c r="J68" s="82"/>
      <c r="K68" s="75"/>
      <c r="L68" s="127"/>
      <c r="M68" s="121"/>
      <c r="N68" t="s">
        <v>1186</v>
      </c>
      <c r="Q68" s="75"/>
      <c r="U68" s="17" t="s">
        <v>164</v>
      </c>
      <c r="V68" s="120" t="s">
        <v>171</v>
      </c>
      <c r="W68" s="15">
        <f>I41</f>
        <v>8.6999999999999993</v>
      </c>
      <c r="X68" s="48">
        <f t="shared" si="1"/>
        <v>9</v>
      </c>
      <c r="Y68" s="15">
        <f t="shared" ref="Y68:Y73" si="33">J41</f>
        <v>8.5</v>
      </c>
      <c r="Z68" s="48">
        <f t="shared" si="3"/>
        <v>2</v>
      </c>
      <c r="AA68" s="77">
        <f>SUM(Table35155052674[[#This Row],[Floor4]],Table35155052674[[#This Row],[Vault6]])</f>
        <v>17.2</v>
      </c>
      <c r="AB68" s="48">
        <f t="shared" si="3"/>
        <v>5</v>
      </c>
    </row>
    <row r="69" spans="1:28" x14ac:dyDescent="0.25">
      <c r="N69" t="s">
        <v>64</v>
      </c>
      <c r="O69" t="s">
        <v>1179</v>
      </c>
      <c r="U69" s="17" t="s">
        <v>164</v>
      </c>
      <c r="V69" s="120" t="s">
        <v>543</v>
      </c>
      <c r="W69" s="15">
        <f t="shared" ref="W69:W73" si="34">I42</f>
        <v>8.9</v>
      </c>
      <c r="X69" s="48">
        <f t="shared" si="1"/>
        <v>7</v>
      </c>
      <c r="Y69" s="15">
        <f t="shared" si="33"/>
        <v>8.4</v>
      </c>
      <c r="Z69" s="48">
        <f t="shared" si="3"/>
        <v>3</v>
      </c>
      <c r="AA69" s="77">
        <f>SUM(Table35155052674[[#This Row],[Floor4]],Table35155052674[[#This Row],[Vault6]])</f>
        <v>17.3</v>
      </c>
      <c r="AB69" s="48">
        <f t="shared" si="3"/>
        <v>4</v>
      </c>
    </row>
    <row r="70" spans="1:28" x14ac:dyDescent="0.25">
      <c r="N70" t="s">
        <v>970</v>
      </c>
      <c r="O70" t="s">
        <v>1187</v>
      </c>
      <c r="U70" s="17" t="s">
        <v>164</v>
      </c>
      <c r="V70" s="120" t="s">
        <v>173</v>
      </c>
      <c r="W70" s="15">
        <f t="shared" si="34"/>
        <v>9.5</v>
      </c>
      <c r="X70" s="48">
        <f t="shared" si="1"/>
        <v>2</v>
      </c>
      <c r="Y70" s="15">
        <f t="shared" si="33"/>
        <v>8.5</v>
      </c>
      <c r="Z70" s="48">
        <f t="shared" si="3"/>
        <v>2</v>
      </c>
      <c r="AA70" s="77">
        <f>SUM(Table35155052674[[#This Row],[Floor4]],Table35155052674[[#This Row],[Vault6]])</f>
        <v>18</v>
      </c>
      <c r="AB70" s="48">
        <f t="shared" si="3"/>
        <v>1</v>
      </c>
    </row>
    <row r="71" spans="1:28" x14ac:dyDescent="0.25">
      <c r="N71" t="s">
        <v>1040</v>
      </c>
      <c r="O71" t="s">
        <v>1182</v>
      </c>
      <c r="U71" s="17" t="s">
        <v>164</v>
      </c>
      <c r="V71" s="120" t="s">
        <v>168</v>
      </c>
      <c r="W71" s="15">
        <f t="shared" si="34"/>
        <v>9.6999999999999993</v>
      </c>
      <c r="X71" s="48">
        <f t="shared" ref="X71:X86" si="35">SUMPRODUCT((W$7:W$86&gt;W71)/COUNTIF(W$7:W$86,W$7:W$86&amp;""))+1</f>
        <v>1</v>
      </c>
      <c r="Y71" s="15">
        <f t="shared" si="33"/>
        <v>8.3000000000000007</v>
      </c>
      <c r="Z71" s="48">
        <f t="shared" ref="Z71:AB86" si="36">SUMPRODUCT((Y$7:Y$86&gt;Y71)/COUNTIF(Y$7:Y$86,Y$7:Y$86&amp;""))+1</f>
        <v>4</v>
      </c>
      <c r="AA71" s="77">
        <f>SUM(Table35155052674[[#This Row],[Floor4]],Table35155052674[[#This Row],[Vault6]])</f>
        <v>18</v>
      </c>
      <c r="AB71" s="48">
        <f t="shared" si="36"/>
        <v>1</v>
      </c>
    </row>
    <row r="72" spans="1:28" x14ac:dyDescent="0.25">
      <c r="U72" s="17" t="s">
        <v>164</v>
      </c>
      <c r="V72" s="120" t="s">
        <v>166</v>
      </c>
      <c r="W72" s="15">
        <f t="shared" si="34"/>
        <v>9.3000000000000007</v>
      </c>
      <c r="X72" s="48">
        <f t="shared" si="35"/>
        <v>3</v>
      </c>
      <c r="Y72" s="15">
        <f t="shared" si="33"/>
        <v>8.3000000000000007</v>
      </c>
      <c r="Z72" s="48">
        <f t="shared" si="36"/>
        <v>4</v>
      </c>
      <c r="AA72" s="77">
        <f>SUM(Table35155052674[[#This Row],[Floor4]],Table35155052674[[#This Row],[Vault6]])</f>
        <v>17.600000000000001</v>
      </c>
      <c r="AB72" s="48">
        <f t="shared" si="36"/>
        <v>2</v>
      </c>
    </row>
    <row r="73" spans="1:28" s="1" customFormat="1" x14ac:dyDescent="0.25">
      <c r="N73"/>
      <c r="O73"/>
      <c r="P73"/>
      <c r="U73" s="17" t="s">
        <v>164</v>
      </c>
      <c r="V73" s="131" t="s">
        <v>167</v>
      </c>
      <c r="W73" s="15">
        <f t="shared" si="34"/>
        <v>8.9</v>
      </c>
      <c r="X73" s="48">
        <f t="shared" si="35"/>
        <v>7</v>
      </c>
      <c r="Y73" s="15">
        <f t="shared" si="33"/>
        <v>8.5</v>
      </c>
      <c r="Z73" s="48">
        <f t="shared" si="36"/>
        <v>2</v>
      </c>
      <c r="AA73" s="77">
        <f>SUM(Table35155052674[[#This Row],[Floor4]],Table35155052674[[#This Row],[Vault6]])</f>
        <v>17.399999999999999</v>
      </c>
      <c r="AB73" s="48">
        <f t="shared" si="36"/>
        <v>3</v>
      </c>
    </row>
    <row r="74" spans="1:28" s="1" customFormat="1" x14ac:dyDescent="0.25">
      <c r="A74" s="83"/>
      <c r="B74" s="132"/>
      <c r="C74" s="82"/>
      <c r="D74" s="82"/>
      <c r="E74" s="82"/>
      <c r="G74" s="121"/>
      <c r="H74" s="122"/>
      <c r="I74" s="82"/>
      <c r="J74" s="82"/>
      <c r="K74" s="82"/>
      <c r="N74"/>
      <c r="O74"/>
      <c r="P74"/>
      <c r="U74" s="141" t="s">
        <v>975</v>
      </c>
      <c r="V74" s="236" t="s">
        <v>1146</v>
      </c>
      <c r="W74" s="18">
        <f>C46</f>
        <v>8</v>
      </c>
      <c r="X74" s="48">
        <f t="shared" si="35"/>
        <v>16</v>
      </c>
      <c r="Y74" s="18">
        <f>D46</f>
        <v>8.1999999999999993</v>
      </c>
      <c r="Z74" s="48">
        <f t="shared" si="36"/>
        <v>5</v>
      </c>
      <c r="AA74" s="77">
        <f>SUM(Table35155052674[[#This Row],[Floor4]],Table35155052674[[#This Row],[Vault6]])</f>
        <v>16.2</v>
      </c>
      <c r="AB74" s="48">
        <f t="shared" si="36"/>
        <v>15.000000000000002</v>
      </c>
    </row>
    <row r="75" spans="1:28" x14ac:dyDescent="0.25">
      <c r="U75" s="248" t="s">
        <v>1149</v>
      </c>
      <c r="V75" s="249" t="s">
        <v>199</v>
      </c>
      <c r="W75" s="242">
        <f>'[1]BEG 11&amp;U MX'!D11</f>
        <v>9.1999999999999993</v>
      </c>
      <c r="X75" s="253">
        <f t="shared" si="35"/>
        <v>4</v>
      </c>
      <c r="Y75" s="242">
        <f>'[1]BEG 11&amp;U MX'!E11</f>
        <v>8.1999999999999993</v>
      </c>
      <c r="Z75" s="253">
        <f t="shared" si="36"/>
        <v>5</v>
      </c>
      <c r="AA75" s="250">
        <f>SUM(Table35155052674[[#This Row],[Floor4]],Table35155052674[[#This Row],[Vault6]])</f>
        <v>17.399999999999999</v>
      </c>
      <c r="AB75" s="253">
        <f t="shared" si="36"/>
        <v>3</v>
      </c>
    </row>
    <row r="76" spans="1:28" x14ac:dyDescent="0.25">
      <c r="A76" s="1"/>
      <c r="B76" s="1"/>
      <c r="C76" s="1"/>
      <c r="D76" s="1"/>
      <c r="E76" s="1"/>
      <c r="U76" s="248" t="s">
        <v>1149</v>
      </c>
      <c r="V76" s="249" t="s">
        <v>38</v>
      </c>
      <c r="W76" s="242">
        <f>'[1]BEG 11&amp;U MX'!D12</f>
        <v>7</v>
      </c>
      <c r="X76" s="253">
        <f t="shared" si="35"/>
        <v>25.999999999999996</v>
      </c>
      <c r="Y76" s="242">
        <f>'[1]BEG 11&amp;U MX'!E12</f>
        <v>8.5</v>
      </c>
      <c r="Z76" s="253">
        <f t="shared" si="36"/>
        <v>2</v>
      </c>
      <c r="AA76" s="250">
        <f>SUM(Table35155052674[[#This Row],[Floor4]],Table35155052674[[#This Row],[Vault6]])</f>
        <v>15.5</v>
      </c>
      <c r="AB76" s="253">
        <f t="shared" si="36"/>
        <v>21.999999999999996</v>
      </c>
    </row>
    <row r="77" spans="1:28" x14ac:dyDescent="0.25">
      <c r="A77" s="1"/>
      <c r="B77" s="1"/>
      <c r="C77" s="1"/>
      <c r="D77" s="1"/>
      <c r="E77" s="1"/>
      <c r="U77" s="248" t="s">
        <v>1149</v>
      </c>
      <c r="V77" s="251" t="s">
        <v>202</v>
      </c>
      <c r="W77" s="242">
        <f>'[1]BEG 11&amp;U MX'!D13</f>
        <v>8.3000000000000007</v>
      </c>
      <c r="X77" s="253">
        <f t="shared" si="35"/>
        <v>13</v>
      </c>
      <c r="Y77" s="242">
        <f>'[1]BEG 11&amp;U MX'!E13</f>
        <v>9</v>
      </c>
      <c r="Z77" s="253">
        <f t="shared" si="36"/>
        <v>1</v>
      </c>
      <c r="AA77" s="250">
        <f>SUM(Table35155052674[[#This Row],[Floor4]],Table35155052674[[#This Row],[Vault6]])</f>
        <v>17.3</v>
      </c>
      <c r="AB77" s="253">
        <f t="shared" si="36"/>
        <v>4</v>
      </c>
    </row>
    <row r="78" spans="1:28" x14ac:dyDescent="0.25">
      <c r="A78" s="1"/>
      <c r="B78" s="1"/>
      <c r="C78" s="1"/>
      <c r="D78" s="1"/>
      <c r="E78" s="1"/>
      <c r="U78" s="248" t="s">
        <v>645</v>
      </c>
      <c r="V78" s="249" t="s">
        <v>637</v>
      </c>
      <c r="W78" s="242">
        <f>'[1]BEG 11&amp;U MX'!O11</f>
        <v>7.1</v>
      </c>
      <c r="X78" s="253">
        <f t="shared" si="35"/>
        <v>24.999999999999996</v>
      </c>
      <c r="Y78" s="242">
        <f>'[1]BEG 11&amp;U MX'!P11</f>
        <v>8.1</v>
      </c>
      <c r="Z78" s="253">
        <f t="shared" si="36"/>
        <v>5.9999999999999991</v>
      </c>
      <c r="AA78" s="250">
        <f>SUM(Table35155052674[[#This Row],[Floor4]],Table35155052674[[#This Row],[Vault6]])</f>
        <v>15.2</v>
      </c>
      <c r="AB78" s="253">
        <f t="shared" si="36"/>
        <v>24.999999999999986</v>
      </c>
    </row>
    <row r="79" spans="1:28" x14ac:dyDescent="0.25">
      <c r="A79" s="1"/>
      <c r="B79" s="1"/>
      <c r="C79" s="1"/>
      <c r="D79" s="1"/>
      <c r="E79" s="1"/>
      <c r="U79" s="248" t="s">
        <v>645</v>
      </c>
      <c r="V79" s="249" t="s">
        <v>638</v>
      </c>
      <c r="W79" s="242">
        <f>'[1]BEG 11&amp;U MX'!O12</f>
        <v>8</v>
      </c>
      <c r="X79" s="253">
        <f t="shared" si="35"/>
        <v>16</v>
      </c>
      <c r="Y79" s="242">
        <f>'[1]BEG 11&amp;U MX'!P12</f>
        <v>8.3000000000000007</v>
      </c>
      <c r="Z79" s="253">
        <f t="shared" si="36"/>
        <v>4</v>
      </c>
      <c r="AA79" s="250">
        <f>SUM(Table35155052674[[#This Row],[Floor4]],Table35155052674[[#This Row],[Vault6]])</f>
        <v>16.3</v>
      </c>
      <c r="AB79" s="253">
        <f t="shared" si="36"/>
        <v>14.000000000000002</v>
      </c>
    </row>
    <row r="80" spans="1:28" x14ac:dyDescent="0.25">
      <c r="A80" s="121"/>
      <c r="B80" s="132"/>
      <c r="C80" s="82"/>
      <c r="D80" s="82"/>
      <c r="E80" s="82"/>
      <c r="U80" s="248" t="s">
        <v>645</v>
      </c>
      <c r="V80" s="251" t="s">
        <v>639</v>
      </c>
      <c r="W80" s="242">
        <f>'[1]BEG 11&amp;U MX'!O13</f>
        <v>8.5</v>
      </c>
      <c r="X80" s="253">
        <f t="shared" si="35"/>
        <v>11.000000000000002</v>
      </c>
      <c r="Y80" s="242">
        <f>'[1]BEG 11&amp;U MX'!P13</f>
        <v>7.6</v>
      </c>
      <c r="Z80" s="253">
        <f t="shared" si="36"/>
        <v>10.999999999999996</v>
      </c>
      <c r="AA80" s="250">
        <f>SUM(Table35155052674[[#This Row],[Floor4]],Table35155052674[[#This Row],[Vault6]])</f>
        <v>16.100000000000001</v>
      </c>
      <c r="AB80" s="253">
        <f t="shared" si="36"/>
        <v>16.000000000000004</v>
      </c>
    </row>
    <row r="81" spans="1:28" x14ac:dyDescent="0.25">
      <c r="A81" s="121"/>
      <c r="B81" s="132"/>
      <c r="C81" s="82"/>
      <c r="D81" s="82"/>
      <c r="E81" s="82"/>
      <c r="U81" s="248" t="s">
        <v>85</v>
      </c>
      <c r="V81" s="249" t="s">
        <v>685</v>
      </c>
      <c r="W81" s="242">
        <f>'[1]BEG 11&amp;U MX'!Z11</f>
        <v>0</v>
      </c>
      <c r="X81" s="253">
        <f t="shared" si="35"/>
        <v>27.999999999999996</v>
      </c>
      <c r="Y81" s="242">
        <f>'[1]BEG 11&amp;U MX'!AA11</f>
        <v>0</v>
      </c>
      <c r="Z81" s="253">
        <f t="shared" si="36"/>
        <v>13.999999999999993</v>
      </c>
      <c r="AA81" s="250">
        <f>SUM(Table35155052674[[#This Row],[Floor4]],Table35155052674[[#This Row],[Vault6]])</f>
        <v>0</v>
      </c>
      <c r="AB81" s="253">
        <f t="shared" si="36"/>
        <v>32.999999999999979</v>
      </c>
    </row>
    <row r="82" spans="1:28" x14ac:dyDescent="0.25">
      <c r="A82" s="121"/>
      <c r="B82" s="132"/>
      <c r="C82" s="82"/>
      <c r="D82" s="82"/>
      <c r="E82" s="75"/>
      <c r="U82" s="248" t="s">
        <v>85</v>
      </c>
      <c r="V82" s="249" t="s">
        <v>686</v>
      </c>
      <c r="W82" s="242">
        <f>'[1]BEG 11&amp;U MX'!Z12</f>
        <v>7.8</v>
      </c>
      <c r="X82" s="253">
        <f t="shared" si="35"/>
        <v>18</v>
      </c>
      <c r="Y82" s="242">
        <f>'[1]BEG 11&amp;U MX'!AA12</f>
        <v>7.8</v>
      </c>
      <c r="Z82" s="253">
        <f t="shared" si="36"/>
        <v>9</v>
      </c>
      <c r="AA82" s="250">
        <f>SUM(Table35155052674[[#This Row],[Floor4]],Table35155052674[[#This Row],[Vault6]])</f>
        <v>15.6</v>
      </c>
      <c r="AB82" s="253">
        <f t="shared" si="36"/>
        <v>20.999999999999996</v>
      </c>
    </row>
    <row r="83" spans="1:28" x14ac:dyDescent="0.25">
      <c r="A83" s="1"/>
      <c r="B83" s="123"/>
      <c r="C83" s="71"/>
      <c r="D83" s="71"/>
      <c r="E83" s="124"/>
      <c r="U83" s="248" t="s">
        <v>85</v>
      </c>
      <c r="V83" s="251" t="s">
        <v>687</v>
      </c>
      <c r="W83" s="242">
        <f>'[1]BEG 11&amp;U MX'!Z13</f>
        <v>7.6</v>
      </c>
      <c r="X83" s="253">
        <f t="shared" si="35"/>
        <v>19.999999999999996</v>
      </c>
      <c r="Y83" s="242">
        <f>'[1]BEG 11&amp;U MX'!AA13</f>
        <v>8.4</v>
      </c>
      <c r="Z83" s="253">
        <f t="shared" si="36"/>
        <v>3</v>
      </c>
      <c r="AA83" s="250">
        <f>SUM(Table35155052674[[#This Row],[Floor4]],Table35155052674[[#This Row],[Vault6]])</f>
        <v>16</v>
      </c>
      <c r="AB83" s="253">
        <f t="shared" si="36"/>
        <v>17</v>
      </c>
    </row>
    <row r="84" spans="1:28" x14ac:dyDescent="0.25">
      <c r="A84" s="121"/>
      <c r="B84" s="132"/>
      <c r="C84" s="132"/>
      <c r="D84" s="132"/>
      <c r="E84" s="82"/>
      <c r="G84" s="121"/>
      <c r="H84" s="122"/>
      <c r="I84" s="82"/>
      <c r="J84" s="82"/>
      <c r="K84" s="82"/>
      <c r="U84" s="248" t="s">
        <v>388</v>
      </c>
      <c r="V84" s="249" t="s">
        <v>885</v>
      </c>
      <c r="W84" s="242">
        <f>'[1]BEG 11&amp;U MX'!D18</f>
        <v>8.8000000000000007</v>
      </c>
      <c r="X84" s="253">
        <f t="shared" si="35"/>
        <v>8</v>
      </c>
      <c r="Y84" s="242">
        <f>'[1]BEG 11&amp;U MX'!E18</f>
        <v>8.4</v>
      </c>
      <c r="Z84" s="253">
        <f t="shared" si="36"/>
        <v>3</v>
      </c>
      <c r="AA84" s="250">
        <f>SUM(Table35155052674[[#This Row],[Floor4]],Table35155052674[[#This Row],[Vault6]])</f>
        <v>17.200000000000003</v>
      </c>
      <c r="AB84" s="253">
        <f t="shared" si="36"/>
        <v>5</v>
      </c>
    </row>
    <row r="85" spans="1:28" x14ac:dyDescent="0.25">
      <c r="A85" s="121"/>
      <c r="B85" s="132"/>
      <c r="C85" s="132"/>
      <c r="D85" s="132"/>
      <c r="E85" s="82"/>
      <c r="G85" s="121"/>
      <c r="H85" s="122"/>
      <c r="I85" s="82"/>
      <c r="J85" s="82"/>
      <c r="K85" s="82"/>
      <c r="U85" s="248" t="s">
        <v>388</v>
      </c>
      <c r="V85" s="249" t="s">
        <v>408</v>
      </c>
      <c r="W85" s="242">
        <f>'[1]BEG 11&amp;U MX'!D19</f>
        <v>7.1</v>
      </c>
      <c r="X85" s="253">
        <f t="shared" si="35"/>
        <v>24.999999999999996</v>
      </c>
      <c r="Y85" s="242">
        <f>'[1]BEG 11&amp;U MX'!E19</f>
        <v>8.5</v>
      </c>
      <c r="Z85" s="253">
        <f t="shared" si="36"/>
        <v>2</v>
      </c>
      <c r="AA85" s="250">
        <f>SUM(Table35155052674[[#This Row],[Floor4]],Table35155052674[[#This Row],[Vault6]])</f>
        <v>15.6</v>
      </c>
      <c r="AB85" s="253">
        <f t="shared" si="36"/>
        <v>20.999999999999996</v>
      </c>
    </row>
    <row r="86" spans="1:28" x14ac:dyDescent="0.25">
      <c r="A86" s="121"/>
      <c r="B86" s="132"/>
      <c r="C86" s="132"/>
      <c r="D86" s="132"/>
      <c r="E86" s="75"/>
      <c r="G86" s="121"/>
      <c r="H86" s="122"/>
      <c r="I86" s="82"/>
      <c r="J86" s="82"/>
      <c r="K86" s="75"/>
      <c r="U86" s="248" t="s">
        <v>388</v>
      </c>
      <c r="V86" s="251" t="s">
        <v>405</v>
      </c>
      <c r="W86" s="242">
        <f>'[1]BEG 11&amp;U MX'!D20</f>
        <v>9.3000000000000007</v>
      </c>
      <c r="X86" s="253">
        <f t="shared" si="35"/>
        <v>3</v>
      </c>
      <c r="Y86" s="242">
        <f>'[1]BEG 11&amp;U MX'!E20</f>
        <v>8.1</v>
      </c>
      <c r="Z86" s="253">
        <f t="shared" si="36"/>
        <v>5.9999999999999991</v>
      </c>
      <c r="AA86" s="250">
        <f>SUM(Table35155052674[[#This Row],[Floor4]],Table35155052674[[#This Row],[Vault6]])</f>
        <v>17.399999999999999</v>
      </c>
      <c r="AB86" s="253">
        <f t="shared" si="36"/>
        <v>3</v>
      </c>
    </row>
    <row r="87" spans="1:28" x14ac:dyDescent="0.25">
      <c r="A87" s="1"/>
      <c r="B87" s="123"/>
      <c r="C87" s="71"/>
      <c r="D87" s="71"/>
      <c r="E87" s="124"/>
      <c r="G87" s="1"/>
      <c r="H87" s="123"/>
      <c r="I87" s="71"/>
      <c r="J87" s="71"/>
      <c r="K87" s="124"/>
    </row>
  </sheetData>
  <mergeCells count="4">
    <mergeCell ref="A1:AB1"/>
    <mergeCell ref="A2:AB2"/>
    <mergeCell ref="G4:I4"/>
    <mergeCell ref="M17:R17"/>
  </mergeCells>
  <phoneticPr fontId="20" type="noConversion"/>
  <conditionalFormatting sqref="Z7:Z86">
    <cfRule type="cellIs" dxfId="743" priority="4" operator="equal">
      <formula>3</formula>
    </cfRule>
    <cfRule type="cellIs" dxfId="742" priority="5" operator="equal">
      <formula>2</formula>
    </cfRule>
    <cfRule type="cellIs" dxfId="741" priority="6" operator="equal">
      <formula>1</formula>
    </cfRule>
  </conditionalFormatting>
  <conditionalFormatting sqref="X7:X86">
    <cfRule type="cellIs" dxfId="740" priority="1" operator="equal">
      <formula>3</formula>
    </cfRule>
    <cfRule type="cellIs" dxfId="739" priority="2" operator="equal">
      <formula>2</formula>
    </cfRule>
    <cfRule type="cellIs" dxfId="738" priority="3" operator="equal">
      <formula>1</formula>
    </cfRule>
  </conditionalFormatting>
  <conditionalFormatting sqref="P56:P66">
    <cfRule type="cellIs" dxfId="737" priority="10" operator="equal">
      <formula>3</formula>
    </cfRule>
    <cfRule type="cellIs" dxfId="736" priority="11" operator="equal">
      <formula>2</formula>
    </cfRule>
    <cfRule type="cellIs" dxfId="735" priority="12" operator="equal">
      <formula>1</formula>
    </cfRule>
  </conditionalFormatting>
  <conditionalFormatting sqref="AB7:AB86">
    <cfRule type="cellIs" dxfId="734" priority="7" operator="equal">
      <formula>3</formula>
    </cfRule>
    <cfRule type="cellIs" dxfId="733" priority="8" operator="equal">
      <formula>2</formula>
    </cfRule>
    <cfRule type="cellIs" dxfId="732" priority="9"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CD27"/>
  <sheetViews>
    <sheetView tabSelected="1" zoomScale="90" zoomScaleNormal="90" zoomScalePageLayoutView="90" workbookViewId="0">
      <selection activeCell="Y20" sqref="Y20"/>
    </sheetView>
  </sheetViews>
  <sheetFormatPr defaultColWidth="8.875" defaultRowHeight="15.75" x14ac:dyDescent="0.25"/>
  <cols>
    <col min="1" max="1" width="5.5" bestFit="1" customWidth="1"/>
    <col min="2" max="2" width="4.625" customWidth="1"/>
    <col min="3" max="3" width="21.875" bestFit="1" customWidth="1"/>
    <col min="4" max="4" width="7.875" bestFit="1" customWidth="1"/>
    <col min="5" max="5" width="7.625" bestFit="1" customWidth="1"/>
    <col min="6" max="6" width="7.5" bestFit="1" customWidth="1"/>
    <col min="7" max="10" width="1.875" hidden="1" customWidth="1"/>
    <col min="11" max="11" width="3" customWidth="1"/>
    <col min="12" max="12" width="5.5" bestFit="1" customWidth="1"/>
    <col min="13" max="13" width="4.5" customWidth="1"/>
    <col min="14" max="14" width="22.875" bestFit="1" customWidth="1"/>
    <col min="15" max="15" width="9.125" customWidth="1"/>
    <col min="16" max="16" width="7.625" bestFit="1" customWidth="1"/>
    <col min="17" max="17" width="7.5" bestFit="1" customWidth="1"/>
    <col min="18" max="18" width="6.375" hidden="1" customWidth="1"/>
    <col min="19" max="20" width="6.125" hidden="1" customWidth="1"/>
    <col min="21" max="21" width="7.5" hidden="1" customWidth="1"/>
    <col min="22" max="22" width="2.5" customWidth="1"/>
    <col min="23" max="23" width="5.375" customWidth="1"/>
    <col min="24" max="24" width="4.875" customWidth="1"/>
    <col min="25" max="25" width="20.375" bestFit="1" customWidth="1"/>
    <col min="26" max="26" width="7.875" bestFit="1" customWidth="1"/>
    <col min="27" max="27" width="7.625" bestFit="1" customWidth="1"/>
    <col min="28" max="28" width="7.5" bestFit="1" customWidth="1"/>
    <col min="29" max="29" width="6.375" hidden="1" customWidth="1"/>
    <col min="30" max="32" width="6.125" hidden="1" customWidth="1"/>
    <col min="33" max="33" width="0.375" customWidth="1"/>
    <col min="34" max="34" width="0.5" customWidth="1"/>
  </cols>
  <sheetData>
    <row r="1" spans="1:82"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82" s="40"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2"/>
      <c r="BI2" s="2"/>
    </row>
    <row r="3" spans="1:82" ht="23.25" x14ac:dyDescent="0.35">
      <c r="F3" s="4"/>
      <c r="H3" s="1"/>
      <c r="I3" s="4"/>
      <c r="K3" s="4"/>
      <c r="L3" s="5"/>
      <c r="M3" s="4"/>
      <c r="N3" s="4"/>
      <c r="O3" s="4"/>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row>
    <row r="4" spans="1:82" ht="21" x14ac:dyDescent="0.35">
      <c r="F4" s="1"/>
      <c r="G4" s="1"/>
      <c r="H4" s="1"/>
      <c r="I4" s="1"/>
      <c r="J4" s="1"/>
      <c r="K4" s="1"/>
      <c r="L4" s="293" t="s">
        <v>1148</v>
      </c>
      <c r="M4" s="294"/>
      <c r="N4" s="294"/>
      <c r="O4" s="29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row>
    <row r="5" spans="1:82" x14ac:dyDescent="0.25">
      <c r="V5" s="1"/>
    </row>
    <row r="6" spans="1:82" x14ac:dyDescent="0.25">
      <c r="A6" s="301" t="s">
        <v>211</v>
      </c>
      <c r="B6" s="302"/>
      <c r="C6" s="302"/>
      <c r="D6" s="302"/>
      <c r="E6" s="302"/>
      <c r="F6" s="303"/>
      <c r="G6" s="9"/>
      <c r="H6" s="9"/>
      <c r="I6" s="9"/>
      <c r="J6" s="9"/>
      <c r="K6" s="9"/>
      <c r="L6" s="301" t="s">
        <v>227</v>
      </c>
      <c r="M6" s="302"/>
      <c r="N6" s="302"/>
      <c r="O6" s="302"/>
      <c r="P6" s="302"/>
      <c r="Q6" s="303"/>
      <c r="R6" s="9"/>
      <c r="S6" s="9"/>
      <c r="T6" s="9"/>
      <c r="U6" s="9"/>
      <c r="V6" s="9"/>
      <c r="W6" s="301" t="s">
        <v>684</v>
      </c>
      <c r="X6" s="302"/>
      <c r="Y6" s="302"/>
      <c r="Z6" s="302"/>
      <c r="AA6" s="302"/>
      <c r="AB6" s="303"/>
      <c r="AC6" s="9"/>
      <c r="AD6" s="9"/>
      <c r="AE6" s="9"/>
      <c r="AF6" s="9"/>
      <c r="AG6" s="9"/>
    </row>
    <row r="7" spans="1:82" x14ac:dyDescent="0.25">
      <c r="A7" s="10" t="s">
        <v>0</v>
      </c>
      <c r="B7" s="10" t="s">
        <v>1</v>
      </c>
      <c r="C7" s="10" t="s">
        <v>2</v>
      </c>
      <c r="D7" s="10" t="s">
        <v>3</v>
      </c>
      <c r="E7" s="10" t="s">
        <v>4</v>
      </c>
      <c r="F7" s="10" t="s">
        <v>5</v>
      </c>
      <c r="G7" s="134" t="s">
        <v>6</v>
      </c>
      <c r="H7" s="12"/>
      <c r="I7" s="12" t="s">
        <v>7</v>
      </c>
      <c r="J7" s="12"/>
      <c r="L7" s="10" t="s">
        <v>0</v>
      </c>
      <c r="M7" s="10" t="s">
        <v>1</v>
      </c>
      <c r="N7" s="10" t="s">
        <v>2</v>
      </c>
      <c r="O7" s="10" t="s">
        <v>3</v>
      </c>
      <c r="P7" s="10" t="s">
        <v>4</v>
      </c>
      <c r="Q7" s="10" t="s">
        <v>5</v>
      </c>
      <c r="R7" s="11" t="s">
        <v>6</v>
      </c>
      <c r="S7" s="12"/>
      <c r="T7" s="12" t="s">
        <v>7</v>
      </c>
      <c r="U7" s="12"/>
      <c r="W7" s="10" t="s">
        <v>0</v>
      </c>
      <c r="X7" s="10" t="s">
        <v>1</v>
      </c>
      <c r="Y7" s="10" t="s">
        <v>2</v>
      </c>
      <c r="Z7" s="10" t="s">
        <v>3</v>
      </c>
      <c r="AA7" s="10" t="s">
        <v>4</v>
      </c>
      <c r="AB7" s="10" t="s">
        <v>5</v>
      </c>
      <c r="AC7" s="11" t="s">
        <v>6</v>
      </c>
      <c r="AD7" s="12"/>
      <c r="AE7" s="12" t="s">
        <v>7</v>
      </c>
      <c r="AF7" s="12"/>
    </row>
    <row r="8" spans="1:82" x14ac:dyDescent="0.25">
      <c r="A8" s="13" t="s">
        <v>8</v>
      </c>
      <c r="B8" s="219">
        <v>306</v>
      </c>
      <c r="C8" s="109" t="s">
        <v>196</v>
      </c>
      <c r="D8" s="14">
        <v>8.9</v>
      </c>
      <c r="E8" s="14">
        <v>8.3000000000000007</v>
      </c>
      <c r="F8" s="14">
        <f>SUM(D8:E8)</f>
        <v>17.200000000000003</v>
      </c>
      <c r="G8" s="12">
        <f t="shared" ref="G8:G13" si="0">IF(A8="M",D8)</f>
        <v>8.9</v>
      </c>
      <c r="H8" s="12" t="b">
        <f t="shared" ref="H8:H13" si="1">IF(A8="F",D8)</f>
        <v>0</v>
      </c>
      <c r="I8" s="12">
        <f t="shared" ref="I8:I13" si="2">IF(A8="M",E8)</f>
        <v>8.3000000000000007</v>
      </c>
      <c r="J8" s="12" t="b">
        <f t="shared" ref="J8:J13" si="3">IF(A8="F",E8)</f>
        <v>0</v>
      </c>
      <c r="L8" s="13" t="s">
        <v>8</v>
      </c>
      <c r="M8" s="219">
        <v>312</v>
      </c>
      <c r="N8" s="116" t="s">
        <v>634</v>
      </c>
      <c r="O8" s="14">
        <v>0</v>
      </c>
      <c r="P8" s="14">
        <v>0</v>
      </c>
      <c r="Q8" s="14">
        <f>SUM(O8:P8)</f>
        <v>0</v>
      </c>
      <c r="R8" s="12">
        <f t="shared" ref="R8:R13" si="4">IF(L8="M",O8)</f>
        <v>0</v>
      </c>
      <c r="S8" s="12" t="b">
        <f t="shared" ref="S8:S13" si="5">IF(L8="F",O8)</f>
        <v>0</v>
      </c>
      <c r="T8" s="12">
        <f t="shared" ref="T8:T13" si="6">IF(L8="M",P8)</f>
        <v>0</v>
      </c>
      <c r="U8" s="12" t="b">
        <f t="shared" ref="U8:U13" si="7">IF(L8="F",P8)</f>
        <v>0</v>
      </c>
      <c r="W8" s="13" t="s">
        <v>8</v>
      </c>
      <c r="X8" s="219">
        <v>318</v>
      </c>
      <c r="Y8" s="109" t="s">
        <v>688</v>
      </c>
      <c r="Z8" s="14">
        <v>8.1</v>
      </c>
      <c r="AA8" s="14">
        <v>7.5</v>
      </c>
      <c r="AB8" s="14">
        <f>SUM(Z8:AA8)</f>
        <v>15.6</v>
      </c>
      <c r="AC8" s="12">
        <f t="shared" ref="AC8:AC13" si="8">IF(W8="M",Z8)</f>
        <v>8.1</v>
      </c>
      <c r="AD8" s="12" t="b">
        <f t="shared" ref="AD8:AD13" si="9">IF(W8="F",Z8)</f>
        <v>0</v>
      </c>
      <c r="AE8" s="12">
        <f t="shared" ref="AE8:AE13" si="10">IF(W8="M",AA8)</f>
        <v>7.5</v>
      </c>
      <c r="AF8" s="12" t="b">
        <f t="shared" ref="AF8:AF13" si="11">IF(W8="F",AA8)</f>
        <v>0</v>
      </c>
    </row>
    <row r="9" spans="1:82" x14ac:dyDescent="0.25">
      <c r="A9" s="13" t="s">
        <v>8</v>
      </c>
      <c r="B9" s="219">
        <v>307</v>
      </c>
      <c r="C9" s="109" t="s">
        <v>197</v>
      </c>
      <c r="D9" s="14">
        <v>8.8000000000000007</v>
      </c>
      <c r="E9" s="14">
        <v>8.4</v>
      </c>
      <c r="F9" s="14">
        <f>SUM(D9:E9)</f>
        <v>17.200000000000003</v>
      </c>
      <c r="G9" s="12">
        <f t="shared" si="0"/>
        <v>8.8000000000000007</v>
      </c>
      <c r="H9" s="12" t="b">
        <f t="shared" si="1"/>
        <v>0</v>
      </c>
      <c r="I9" s="12">
        <f t="shared" si="2"/>
        <v>8.4</v>
      </c>
      <c r="J9" s="12" t="b">
        <f t="shared" si="3"/>
        <v>0</v>
      </c>
      <c r="L9" s="13" t="s">
        <v>8</v>
      </c>
      <c r="M9" s="219">
        <v>313</v>
      </c>
      <c r="N9" s="116" t="s">
        <v>635</v>
      </c>
      <c r="O9" s="14">
        <v>8</v>
      </c>
      <c r="P9" s="14">
        <v>8.3000000000000007</v>
      </c>
      <c r="Q9" s="14">
        <f>SUM(O9:P9)</f>
        <v>16.3</v>
      </c>
      <c r="R9" s="12">
        <f t="shared" si="4"/>
        <v>8</v>
      </c>
      <c r="S9" s="12" t="b">
        <f t="shared" si="5"/>
        <v>0</v>
      </c>
      <c r="T9" s="12">
        <f t="shared" si="6"/>
        <v>8.3000000000000007</v>
      </c>
      <c r="U9" s="12" t="b">
        <f t="shared" si="7"/>
        <v>0</v>
      </c>
      <c r="W9" s="13" t="s">
        <v>8</v>
      </c>
      <c r="X9" s="219">
        <v>319</v>
      </c>
      <c r="Y9" s="109" t="s">
        <v>689</v>
      </c>
      <c r="Z9" s="14">
        <v>7</v>
      </c>
      <c r="AA9" s="14">
        <v>8.3000000000000007</v>
      </c>
      <c r="AB9" s="14">
        <f>SUM(Z9:AA9)</f>
        <v>15.3</v>
      </c>
      <c r="AC9" s="12">
        <f t="shared" si="8"/>
        <v>7</v>
      </c>
      <c r="AD9" s="12" t="b">
        <f t="shared" si="9"/>
        <v>0</v>
      </c>
      <c r="AE9" s="12">
        <f t="shared" si="10"/>
        <v>8.3000000000000007</v>
      </c>
      <c r="AF9" s="12" t="b">
        <f t="shared" si="11"/>
        <v>0</v>
      </c>
    </row>
    <row r="10" spans="1:82" x14ac:dyDescent="0.25">
      <c r="A10" s="13" t="s">
        <v>8</v>
      </c>
      <c r="B10" s="219">
        <v>308</v>
      </c>
      <c r="C10" s="116" t="s">
        <v>592</v>
      </c>
      <c r="D10" s="14">
        <v>9</v>
      </c>
      <c r="E10" s="14">
        <v>8.3000000000000007</v>
      </c>
      <c r="F10" s="14">
        <f t="shared" ref="F10:F13" si="12">SUM(D10:E10)</f>
        <v>17.3</v>
      </c>
      <c r="G10" s="12">
        <f t="shared" si="0"/>
        <v>9</v>
      </c>
      <c r="H10" s="12" t="b">
        <f t="shared" si="1"/>
        <v>0</v>
      </c>
      <c r="I10" s="12">
        <f t="shared" si="2"/>
        <v>8.3000000000000007</v>
      </c>
      <c r="J10" s="12" t="b">
        <f t="shared" si="3"/>
        <v>0</v>
      </c>
      <c r="L10" s="13" t="s">
        <v>8</v>
      </c>
      <c r="M10" s="219">
        <v>314</v>
      </c>
      <c r="N10" s="116" t="s">
        <v>636</v>
      </c>
      <c r="O10" s="14">
        <v>7.2</v>
      </c>
      <c r="P10" s="14">
        <v>8.6999999999999993</v>
      </c>
      <c r="Q10" s="14">
        <f t="shared" ref="Q10:Q13" si="13">SUM(O10:P10)</f>
        <v>15.899999999999999</v>
      </c>
      <c r="R10" s="12">
        <f t="shared" si="4"/>
        <v>7.2</v>
      </c>
      <c r="S10" s="12" t="b">
        <f t="shared" si="5"/>
        <v>0</v>
      </c>
      <c r="T10" s="12">
        <f t="shared" si="6"/>
        <v>8.6999999999999993</v>
      </c>
      <c r="U10" s="12" t="b">
        <f t="shared" si="7"/>
        <v>0</v>
      </c>
      <c r="W10" s="13" t="s">
        <v>8</v>
      </c>
      <c r="X10" s="219">
        <v>320</v>
      </c>
      <c r="Y10" s="109" t="s">
        <v>690</v>
      </c>
      <c r="Z10" s="14">
        <v>7.4</v>
      </c>
      <c r="AA10" s="14">
        <v>8.1</v>
      </c>
      <c r="AB10" s="14">
        <f t="shared" ref="AB10:AB13" si="14">SUM(Z10:AA10)</f>
        <v>15.5</v>
      </c>
      <c r="AC10" s="12">
        <f t="shared" si="8"/>
        <v>7.4</v>
      </c>
      <c r="AD10" s="12" t="b">
        <f t="shared" si="9"/>
        <v>0</v>
      </c>
      <c r="AE10" s="12">
        <f t="shared" si="10"/>
        <v>8.1</v>
      </c>
      <c r="AF10" s="12" t="b">
        <f t="shared" si="11"/>
        <v>0</v>
      </c>
    </row>
    <row r="11" spans="1:82" x14ac:dyDescent="0.25">
      <c r="A11" s="13" t="s">
        <v>9</v>
      </c>
      <c r="B11" s="219">
        <v>309</v>
      </c>
      <c r="C11" s="109" t="s">
        <v>199</v>
      </c>
      <c r="D11" s="15">
        <v>9.1999999999999993</v>
      </c>
      <c r="E11" s="15">
        <v>8.1999999999999993</v>
      </c>
      <c r="F11" s="14">
        <f t="shared" si="12"/>
        <v>17.399999999999999</v>
      </c>
      <c r="G11" s="16" t="b">
        <f t="shared" si="0"/>
        <v>0</v>
      </c>
      <c r="H11" s="16">
        <f t="shared" si="1"/>
        <v>9.1999999999999993</v>
      </c>
      <c r="I11" s="16" t="b">
        <f t="shared" si="2"/>
        <v>0</v>
      </c>
      <c r="J11" s="16">
        <f t="shared" si="3"/>
        <v>8.1999999999999993</v>
      </c>
      <c r="K11" s="9"/>
      <c r="L11" s="13" t="s">
        <v>9</v>
      </c>
      <c r="M11" s="219">
        <v>315</v>
      </c>
      <c r="N11" s="116" t="s">
        <v>637</v>
      </c>
      <c r="O11" s="15">
        <v>7.1</v>
      </c>
      <c r="P11" s="15">
        <v>8.1</v>
      </c>
      <c r="Q11" s="14">
        <f t="shared" si="13"/>
        <v>15.2</v>
      </c>
      <c r="R11" s="16" t="b">
        <f t="shared" si="4"/>
        <v>0</v>
      </c>
      <c r="S11" s="16">
        <f t="shared" si="5"/>
        <v>7.1</v>
      </c>
      <c r="T11" s="16" t="b">
        <f t="shared" si="6"/>
        <v>0</v>
      </c>
      <c r="U11" s="16">
        <f t="shared" si="7"/>
        <v>8.1</v>
      </c>
      <c r="V11" s="9"/>
      <c r="W11" s="13" t="s">
        <v>9</v>
      </c>
      <c r="X11" s="219">
        <v>321</v>
      </c>
      <c r="Y11" s="237" t="s">
        <v>685</v>
      </c>
      <c r="Z11" s="15">
        <v>0</v>
      </c>
      <c r="AA11" s="15">
        <v>0</v>
      </c>
      <c r="AB11" s="14">
        <f t="shared" si="14"/>
        <v>0</v>
      </c>
      <c r="AC11" s="16" t="b">
        <f t="shared" si="8"/>
        <v>0</v>
      </c>
      <c r="AD11" s="16">
        <f t="shared" si="9"/>
        <v>0</v>
      </c>
      <c r="AE11" s="16" t="b">
        <f t="shared" si="10"/>
        <v>0</v>
      </c>
      <c r="AF11" s="16">
        <f t="shared" si="11"/>
        <v>0</v>
      </c>
      <c r="AG11" s="9"/>
    </row>
    <row r="12" spans="1:82" x14ac:dyDescent="0.25">
      <c r="A12" s="13" t="s">
        <v>9</v>
      </c>
      <c r="B12" s="219">
        <v>310</v>
      </c>
      <c r="C12" s="109" t="s">
        <v>38</v>
      </c>
      <c r="D12" s="15">
        <v>7</v>
      </c>
      <c r="E12" s="15">
        <v>8.5</v>
      </c>
      <c r="F12" s="14">
        <f t="shared" si="12"/>
        <v>15.5</v>
      </c>
      <c r="G12" s="16" t="b">
        <f t="shared" si="0"/>
        <v>0</v>
      </c>
      <c r="H12" s="16">
        <f t="shared" si="1"/>
        <v>7</v>
      </c>
      <c r="I12" s="16" t="b">
        <f t="shared" si="2"/>
        <v>0</v>
      </c>
      <c r="J12" s="16">
        <f t="shared" si="3"/>
        <v>8.5</v>
      </c>
      <c r="K12" s="9"/>
      <c r="L12" s="13" t="s">
        <v>9</v>
      </c>
      <c r="M12" s="219">
        <v>316</v>
      </c>
      <c r="N12" s="116" t="s">
        <v>638</v>
      </c>
      <c r="O12" s="15">
        <v>8</v>
      </c>
      <c r="P12" s="15">
        <v>8.3000000000000007</v>
      </c>
      <c r="Q12" s="14">
        <f t="shared" si="13"/>
        <v>16.3</v>
      </c>
      <c r="R12" s="16" t="b">
        <f t="shared" si="4"/>
        <v>0</v>
      </c>
      <c r="S12" s="16">
        <f t="shared" si="5"/>
        <v>8</v>
      </c>
      <c r="T12" s="16" t="b">
        <f t="shared" si="6"/>
        <v>0</v>
      </c>
      <c r="U12" s="16">
        <f t="shared" si="7"/>
        <v>8.3000000000000007</v>
      </c>
      <c r="V12" s="9"/>
      <c r="W12" s="13" t="s">
        <v>9</v>
      </c>
      <c r="X12" s="219">
        <v>322</v>
      </c>
      <c r="Y12" s="109" t="s">
        <v>686</v>
      </c>
      <c r="Z12" s="15">
        <v>7.8</v>
      </c>
      <c r="AA12" s="15">
        <v>7.8</v>
      </c>
      <c r="AB12" s="14">
        <f t="shared" si="14"/>
        <v>15.6</v>
      </c>
      <c r="AC12" s="16" t="b">
        <f t="shared" si="8"/>
        <v>0</v>
      </c>
      <c r="AD12" s="16">
        <f t="shared" si="9"/>
        <v>7.8</v>
      </c>
      <c r="AE12" s="16" t="b">
        <f t="shared" si="10"/>
        <v>0</v>
      </c>
      <c r="AF12" s="16">
        <f t="shared" si="11"/>
        <v>7.8</v>
      </c>
      <c r="AG12" s="9"/>
    </row>
    <row r="13" spans="1:82" ht="16.5" thickBot="1" x14ac:dyDescent="0.3">
      <c r="A13" s="13" t="s">
        <v>9</v>
      </c>
      <c r="B13" s="219">
        <v>311</v>
      </c>
      <c r="C13" s="109" t="s">
        <v>202</v>
      </c>
      <c r="D13" s="15">
        <v>8.3000000000000007</v>
      </c>
      <c r="E13" s="15">
        <v>9</v>
      </c>
      <c r="F13" s="14">
        <f t="shared" si="12"/>
        <v>17.3</v>
      </c>
      <c r="G13" s="16" t="b">
        <f t="shared" si="0"/>
        <v>0</v>
      </c>
      <c r="H13" s="16">
        <f t="shared" si="1"/>
        <v>8.3000000000000007</v>
      </c>
      <c r="I13" s="16" t="b">
        <f t="shared" si="2"/>
        <v>0</v>
      </c>
      <c r="J13" s="16">
        <f t="shared" si="3"/>
        <v>9</v>
      </c>
      <c r="K13" s="9"/>
      <c r="L13" s="13" t="s">
        <v>9</v>
      </c>
      <c r="M13" s="219">
        <v>317</v>
      </c>
      <c r="N13" s="116" t="s">
        <v>639</v>
      </c>
      <c r="O13" s="15">
        <v>8.5</v>
      </c>
      <c r="P13" s="15">
        <v>7.6</v>
      </c>
      <c r="Q13" s="14">
        <f t="shared" si="13"/>
        <v>16.100000000000001</v>
      </c>
      <c r="R13" s="16" t="b">
        <f t="shared" si="4"/>
        <v>0</v>
      </c>
      <c r="S13" s="16">
        <f t="shared" si="5"/>
        <v>8.5</v>
      </c>
      <c r="T13" s="16" t="b">
        <f t="shared" si="6"/>
        <v>0</v>
      </c>
      <c r="U13" s="16">
        <f t="shared" si="7"/>
        <v>7.6</v>
      </c>
      <c r="V13" s="9"/>
      <c r="W13" s="13" t="s">
        <v>9</v>
      </c>
      <c r="X13" s="219">
        <v>323</v>
      </c>
      <c r="Y13" s="109" t="s">
        <v>687</v>
      </c>
      <c r="Z13" s="15">
        <v>7.6</v>
      </c>
      <c r="AA13" s="15">
        <v>8.4</v>
      </c>
      <c r="AB13" s="14">
        <f t="shared" si="14"/>
        <v>16</v>
      </c>
      <c r="AC13" s="16" t="b">
        <f t="shared" si="8"/>
        <v>0</v>
      </c>
      <c r="AD13" s="16">
        <f t="shared" si="9"/>
        <v>7.6</v>
      </c>
      <c r="AE13" s="16" t="b">
        <f t="shared" si="10"/>
        <v>0</v>
      </c>
      <c r="AF13" s="16">
        <f t="shared" si="11"/>
        <v>8.4</v>
      </c>
      <c r="AG13" s="9"/>
    </row>
    <row r="14" spans="1:82" ht="16.5" thickBot="1" x14ac:dyDescent="0.3">
      <c r="A14" s="9"/>
      <c r="B14" s="9"/>
      <c r="C14" s="19" t="s">
        <v>10</v>
      </c>
      <c r="D14" s="20">
        <f>G15+H15</f>
        <v>35.400000000000006</v>
      </c>
      <c r="E14" s="20">
        <f>I15+J15</f>
        <v>34.200000000000003</v>
      </c>
      <c r="F14" s="21">
        <f>SUM(D14:E14)</f>
        <v>69.600000000000009</v>
      </c>
      <c r="G14" s="9">
        <f>COUNTIF(A8:A13,"M")</f>
        <v>3</v>
      </c>
      <c r="H14" s="9">
        <f>COUNTIF(A8:A13,"F")</f>
        <v>3</v>
      </c>
      <c r="I14" s="9">
        <f>COUNTIF(A8:A13,"M")</f>
        <v>3</v>
      </c>
      <c r="J14" s="9">
        <f>COUNTIF(A8:A13,"F")</f>
        <v>3</v>
      </c>
      <c r="K14" s="9"/>
      <c r="L14" s="9"/>
      <c r="M14" s="9"/>
      <c r="N14" s="19" t="s">
        <v>10</v>
      </c>
      <c r="O14" s="20">
        <f>R15+S15</f>
        <v>31.7</v>
      </c>
      <c r="P14" s="20">
        <f>T15+U15</f>
        <v>33.4</v>
      </c>
      <c r="Q14" s="21">
        <f>SUM(O14:P14)</f>
        <v>65.099999999999994</v>
      </c>
      <c r="R14" s="9">
        <f>COUNTIF(L8:L13,"M")</f>
        <v>3</v>
      </c>
      <c r="S14" s="9">
        <f>COUNTIF(L8:L13,"F")</f>
        <v>3</v>
      </c>
      <c r="T14" s="9">
        <f>COUNTIF(L8:L13,"M")</f>
        <v>3</v>
      </c>
      <c r="U14" s="9">
        <f>COUNTIF(L8:L13,"F")</f>
        <v>3</v>
      </c>
      <c r="V14" s="9"/>
      <c r="W14" s="9"/>
      <c r="X14" s="9"/>
      <c r="Y14" s="19" t="s">
        <v>10</v>
      </c>
      <c r="Z14" s="20">
        <f>AC15+AD15</f>
        <v>30.9</v>
      </c>
      <c r="AA14" s="20">
        <f>AE15+AF15</f>
        <v>32.599999999999994</v>
      </c>
      <c r="AB14" s="21">
        <f>SUM(Z14:AA14)</f>
        <v>63.499999999999993</v>
      </c>
      <c r="AC14" s="9">
        <f>COUNTIF(W8:W13,"M")</f>
        <v>3</v>
      </c>
      <c r="AD14" s="9">
        <f>COUNTIF(W8:W13,"F")</f>
        <v>3</v>
      </c>
      <c r="AE14" s="9">
        <f>COUNTIF(W8:W13,"M")</f>
        <v>3</v>
      </c>
      <c r="AF14" s="9">
        <f>COUNTIF(W8:W13,"F")</f>
        <v>3</v>
      </c>
      <c r="AG14" s="9"/>
    </row>
    <row r="15" spans="1:82" x14ac:dyDescent="0.25">
      <c r="A15" s="9"/>
      <c r="B15" s="22"/>
      <c r="C15" s="9"/>
      <c r="D15" s="9"/>
      <c r="E15" s="19"/>
      <c r="F15" s="23"/>
      <c r="G15" s="24">
        <f>IF(G14=2,SUM(G8:G13),IF(G14=3,SUM(G8:G13)-SMALL(G8:G13,1),IF(G14=4,SUM(G8:G13)-SMALL(G8:G13,1)-SMALL(G8:G13,2))))</f>
        <v>17.900000000000002</v>
      </c>
      <c r="H15" s="24">
        <f>IF(H14=2,SUM(H8:H13),IF(H14=3,SUM(H8:H13)-SMALL(H8:H13,1),IF(H14=4,SUM(H8:H13)-SMALL(H8:H13,1)-SMALL(H8:H13,2))))</f>
        <v>17.5</v>
      </c>
      <c r="I15" s="24">
        <f>IF(I14=2,SUM(I8:I13),IF(I14=3,SUM(I8:I13)-SMALL(I8:I13,1),IF(I14=4,SUM(I8:I13)-SMALL(I8:I13,1)-SMALL(I8:I13,2))))</f>
        <v>16.700000000000003</v>
      </c>
      <c r="J15" s="24">
        <f>IF(J14=2,SUM(J8:J13),IF(J14=3,SUM(J8:J13)-SMALL(J8:J13,1),IF(J14=4,SUM(J8:J13)-SMALL(J8:J13,1)-SMALL(J8:J13,2))))</f>
        <v>17.5</v>
      </c>
      <c r="K15" s="9"/>
      <c r="L15" s="9"/>
      <c r="M15" s="22"/>
      <c r="N15" s="9"/>
      <c r="O15" s="9"/>
      <c r="P15" s="19"/>
      <c r="Q15" s="23"/>
      <c r="R15" s="24">
        <f>IF(R14=2,SUM(R8:R13),IF(R14=3,SUM(R8:R13)-SMALL(R8:R13,1),IF(R14=4,SUM(R8:R13)-SMALL(R8:R13,1)-SMALL(R8:R13,2))))</f>
        <v>15.2</v>
      </c>
      <c r="S15" s="24">
        <f>IF(S14=2,SUM(S8:S13),IF(S14=3,SUM(S8:S13)-SMALL(S8:S13,1),IF(S14=4,SUM(S8:S13)-SMALL(S8:S13,1)-SMALL(S8:S13,2))))</f>
        <v>16.5</v>
      </c>
      <c r="T15" s="24">
        <f>IF(T14=2,SUM(T8:T13),IF(T14=3,SUM(T8:T13)-SMALL(T8:T13,1),IF(T14=4,SUM(T8:T13)-SMALL(T8:T13,1)-SMALL(T8:T13,2))))</f>
        <v>17</v>
      </c>
      <c r="U15" s="24">
        <f>IF(U14=2,SUM(U8:U13),IF(U14=3,SUM(U8:U13)-SMALL(U8:U13,1),IF(U14=4,SUM(U8:U13)-SMALL(U8:U13,1)-SMALL(U8:U13,2))))</f>
        <v>16.399999999999999</v>
      </c>
      <c r="V15" s="9"/>
      <c r="W15" s="9"/>
      <c r="X15" s="22"/>
      <c r="Y15" s="9"/>
      <c r="Z15" s="9"/>
      <c r="AA15" s="19"/>
      <c r="AB15" s="23"/>
      <c r="AC15" s="24">
        <f>IF(AC14=2,SUM(AC8:AC13),IF(AC14=3,SUM(AC8:AC13)-SMALL(AC8:AC13,1),IF(AC14=4,SUM(AC8:AC13)-SMALL(AC8:AC13,1)-SMALL(AC8:AC13,2))))</f>
        <v>15.5</v>
      </c>
      <c r="AD15" s="24">
        <f>IF(AD14=2,SUM(AD8:AD13),IF(AD14=3,SUM(AD8:AD13)-SMALL(AD8:AD13,1),IF(AD14=4,SUM(AD8:AD13)-SMALL(AD8:AD13,1)-SMALL(AD8:AD13,2))))</f>
        <v>15.399999999999999</v>
      </c>
      <c r="AE15" s="24">
        <f>IF(AE14=2,SUM(AE8:AE13),IF(AE14=3,SUM(AE8:AE13)-SMALL(AE8:AE13,1),IF(AE14=4,SUM(AE8:AE13)-SMALL(AE8:AE13,1)-SMALL(AE8:AE13,2))))</f>
        <v>16.399999999999999</v>
      </c>
      <c r="AF15" s="24">
        <f>IF(AF14=2,SUM(AF8:AF13),IF(AF14=3,SUM(AF8:AF13)-SMALL(AF8:AF13,1),IF(AF14=4,SUM(AF8:AF13)-SMALL(AF8:AF13,1)-SMALL(AF8:AF13,2))))</f>
        <v>16.2</v>
      </c>
      <c r="AG15" s="9"/>
    </row>
    <row r="16" spans="1:82" x14ac:dyDescent="0.25">
      <c r="A16" s="301" t="s">
        <v>884</v>
      </c>
      <c r="B16" s="302"/>
      <c r="C16" s="302"/>
      <c r="D16" s="302"/>
      <c r="E16" s="302"/>
      <c r="F16" s="303"/>
      <c r="G16" s="9"/>
      <c r="H16" s="9"/>
      <c r="I16" s="9"/>
      <c r="J16" s="9"/>
      <c r="K16" s="9"/>
      <c r="L16" s="269"/>
      <c r="M16" s="269"/>
      <c r="N16" s="47" t="s">
        <v>13</v>
      </c>
      <c r="O16" s="51" t="s">
        <v>5</v>
      </c>
      <c r="P16" s="52" t="s">
        <v>11</v>
      </c>
      <c r="Q16" s="269"/>
      <c r="R16" s="9"/>
      <c r="S16" s="9"/>
      <c r="T16" s="9"/>
      <c r="U16" s="9"/>
      <c r="V16" s="9"/>
      <c r="W16" s="9"/>
      <c r="X16" s="9"/>
      <c r="AB16" s="9"/>
    </row>
    <row r="17" spans="1:28" s="9" customFormat="1" x14ac:dyDescent="0.25">
      <c r="A17" s="10" t="s">
        <v>0</v>
      </c>
      <c r="B17" s="10" t="s">
        <v>1</v>
      </c>
      <c r="C17" s="10" t="s">
        <v>2</v>
      </c>
      <c r="D17" s="10" t="s">
        <v>3</v>
      </c>
      <c r="E17" s="10" t="s">
        <v>4</v>
      </c>
      <c r="F17" s="10" t="s">
        <v>5</v>
      </c>
      <c r="L17" s="133"/>
      <c r="M17" s="133"/>
      <c r="N17" t="s">
        <v>37</v>
      </c>
      <c r="O17" s="55">
        <f t="shared" ref="O17" si="15">F14</f>
        <v>69.600000000000009</v>
      </c>
      <c r="P17" s="48">
        <f t="shared" ref="P17:P20" si="16">SUMPRODUCT((O$17:O$20&gt;O17)/COUNTIF(O$17:O$20,O$17:O$20&amp;""))+1</f>
        <v>1</v>
      </c>
      <c r="Q17" s="133"/>
    </row>
    <row r="18" spans="1:28" x14ac:dyDescent="0.25">
      <c r="A18" s="13" t="s">
        <v>8</v>
      </c>
      <c r="B18" s="219">
        <v>324</v>
      </c>
      <c r="C18" s="109" t="s">
        <v>399</v>
      </c>
      <c r="D18" s="14">
        <v>8.8000000000000007</v>
      </c>
      <c r="E18" s="14">
        <v>8.4</v>
      </c>
      <c r="F18" s="14">
        <f>SUM(D18:E18)</f>
        <v>17.200000000000003</v>
      </c>
      <c r="G18" s="12">
        <f t="shared" ref="G18:G23" si="17">IF(A18="M",D18)</f>
        <v>8.8000000000000007</v>
      </c>
      <c r="H18" s="12" t="b">
        <f t="shared" ref="H18:H23" si="18">IF(A18="F",D18)</f>
        <v>0</v>
      </c>
      <c r="I18" s="12">
        <f t="shared" ref="I18:I23" si="19">IF(A18="M",E18)</f>
        <v>8.4</v>
      </c>
      <c r="J18" s="12" t="b">
        <f t="shared" ref="J18:J23" si="20">IF(A18="F",E18)</f>
        <v>0</v>
      </c>
      <c r="L18" s="121"/>
      <c r="M18" s="231"/>
      <c r="N18" t="s">
        <v>32</v>
      </c>
      <c r="O18" s="55">
        <f>Q14</f>
        <v>65.099999999999994</v>
      </c>
      <c r="P18" s="48">
        <f t="shared" si="16"/>
        <v>3</v>
      </c>
      <c r="Q18" s="82"/>
      <c r="R18" s="134"/>
      <c r="S18" s="16"/>
      <c r="T18" s="16"/>
      <c r="U18" s="16"/>
      <c r="V18" s="9"/>
      <c r="W18" s="9"/>
      <c r="X18" s="9"/>
      <c r="AB18" s="9"/>
    </row>
    <row r="19" spans="1:28" x14ac:dyDescent="0.25">
      <c r="A19" s="13" t="s">
        <v>8</v>
      </c>
      <c r="B19" s="219">
        <v>325</v>
      </c>
      <c r="C19" s="109" t="s">
        <v>398</v>
      </c>
      <c r="D19" s="14">
        <v>7.1</v>
      </c>
      <c r="E19" s="14">
        <v>8.5</v>
      </c>
      <c r="F19" s="14">
        <f>SUM(D19:E19)</f>
        <v>15.6</v>
      </c>
      <c r="G19" s="12">
        <f t="shared" si="17"/>
        <v>7.1</v>
      </c>
      <c r="H19" s="12" t="b">
        <f t="shared" si="18"/>
        <v>0</v>
      </c>
      <c r="I19" s="12">
        <f t="shared" si="19"/>
        <v>8.5</v>
      </c>
      <c r="J19" s="12" t="b">
        <f t="shared" si="20"/>
        <v>0</v>
      </c>
      <c r="L19" s="121"/>
      <c r="M19" s="231"/>
      <c r="N19" s="192" t="s">
        <v>1035</v>
      </c>
      <c r="O19" s="191">
        <f>AB14</f>
        <v>63.499999999999993</v>
      </c>
      <c r="P19" s="48">
        <f t="shared" si="16"/>
        <v>4</v>
      </c>
      <c r="Q19" s="82"/>
      <c r="R19" s="16"/>
      <c r="S19" s="16"/>
      <c r="T19" s="16"/>
      <c r="U19" s="16"/>
      <c r="V19" s="9"/>
      <c r="X19" s="9"/>
      <c r="AB19" s="9"/>
    </row>
    <row r="20" spans="1:28" x14ac:dyDescent="0.25">
      <c r="A20" s="13" t="s">
        <v>9</v>
      </c>
      <c r="B20" s="219">
        <v>326</v>
      </c>
      <c r="C20" s="109" t="s">
        <v>389</v>
      </c>
      <c r="D20" s="14">
        <v>9.3000000000000007</v>
      </c>
      <c r="E20" s="14">
        <v>8.1</v>
      </c>
      <c r="F20" s="14">
        <f t="shared" ref="F20:F23" si="21">SUM(D20:E20)</f>
        <v>17.399999999999999</v>
      </c>
      <c r="G20" s="12" t="b">
        <f t="shared" si="17"/>
        <v>0</v>
      </c>
      <c r="H20" s="12">
        <f t="shared" si="18"/>
        <v>9.3000000000000007</v>
      </c>
      <c r="I20" s="12" t="b">
        <f t="shared" si="19"/>
        <v>0</v>
      </c>
      <c r="J20" s="12">
        <f t="shared" si="20"/>
        <v>8.1</v>
      </c>
      <c r="L20" s="121"/>
      <c r="M20" s="231"/>
      <c r="N20" s="209" t="s">
        <v>387</v>
      </c>
      <c r="O20" s="210">
        <f>F24</f>
        <v>67.599999999999994</v>
      </c>
      <c r="P20" s="48">
        <f t="shared" si="16"/>
        <v>2</v>
      </c>
      <c r="Q20" s="82"/>
      <c r="R20" s="16"/>
      <c r="S20" s="16"/>
      <c r="T20" s="16"/>
      <c r="U20" s="16"/>
      <c r="V20" s="9"/>
      <c r="X20" s="9"/>
      <c r="AB20" s="9"/>
    </row>
    <row r="21" spans="1:28" x14ac:dyDescent="0.25">
      <c r="A21" s="13" t="s">
        <v>9</v>
      </c>
      <c r="B21" s="219">
        <v>327</v>
      </c>
      <c r="C21" s="109" t="s">
        <v>885</v>
      </c>
      <c r="D21" s="15">
        <v>8.5</v>
      </c>
      <c r="E21" s="15">
        <v>8.5</v>
      </c>
      <c r="F21" s="14">
        <f t="shared" si="21"/>
        <v>17</v>
      </c>
      <c r="G21" s="16" t="b">
        <f t="shared" si="17"/>
        <v>0</v>
      </c>
      <c r="H21" s="16">
        <f t="shared" si="18"/>
        <v>8.5</v>
      </c>
      <c r="I21" s="16" t="b">
        <f t="shared" si="19"/>
        <v>0</v>
      </c>
      <c r="J21" s="16">
        <f t="shared" si="20"/>
        <v>8.5</v>
      </c>
      <c r="K21" s="9"/>
      <c r="L21" s="121"/>
      <c r="M21" s="231"/>
      <c r="Q21" s="82"/>
      <c r="R21" s="16"/>
      <c r="S21" s="16"/>
      <c r="T21" s="16"/>
      <c r="U21" s="16"/>
      <c r="V21" s="9"/>
      <c r="X21" s="9"/>
      <c r="AB21" s="9"/>
    </row>
    <row r="22" spans="1:28" x14ac:dyDescent="0.25">
      <c r="A22" s="13" t="s">
        <v>9</v>
      </c>
      <c r="B22" s="219">
        <v>328</v>
      </c>
      <c r="C22" s="109" t="s">
        <v>408</v>
      </c>
      <c r="D22" s="15">
        <v>7.2</v>
      </c>
      <c r="E22" s="15">
        <v>8.5</v>
      </c>
      <c r="F22" s="14">
        <f t="shared" si="21"/>
        <v>15.7</v>
      </c>
      <c r="G22" s="16" t="b">
        <f t="shared" si="17"/>
        <v>0</v>
      </c>
      <c r="H22" s="16">
        <f t="shared" si="18"/>
        <v>7.2</v>
      </c>
      <c r="I22" s="16" t="b">
        <f t="shared" si="19"/>
        <v>0</v>
      </c>
      <c r="J22" s="16">
        <f t="shared" si="20"/>
        <v>8.5</v>
      </c>
      <c r="K22" s="9"/>
      <c r="L22" s="121"/>
      <c r="M22" s="231"/>
      <c r="Q22" s="82"/>
    </row>
    <row r="23" spans="1:28" ht="16.5" thickBot="1" x14ac:dyDescent="0.3">
      <c r="A23" s="13" t="s">
        <v>9</v>
      </c>
      <c r="B23" s="219">
        <v>329</v>
      </c>
      <c r="C23" s="109" t="s">
        <v>405</v>
      </c>
      <c r="D23" s="15">
        <v>8.3000000000000007</v>
      </c>
      <c r="E23" s="15">
        <v>8.5</v>
      </c>
      <c r="F23" s="14">
        <f t="shared" si="21"/>
        <v>16.8</v>
      </c>
      <c r="G23" s="16" t="b">
        <f t="shared" si="17"/>
        <v>0</v>
      </c>
      <c r="H23" s="16">
        <f t="shared" si="18"/>
        <v>8.3000000000000007</v>
      </c>
      <c r="I23" s="16" t="b">
        <f t="shared" si="19"/>
        <v>0</v>
      </c>
      <c r="J23" s="16">
        <f t="shared" si="20"/>
        <v>8.5</v>
      </c>
      <c r="K23" s="9"/>
      <c r="L23" s="121"/>
      <c r="M23" s="231"/>
      <c r="N23" s="132"/>
      <c r="O23" s="75"/>
      <c r="P23" s="75"/>
      <c r="Q23" s="82"/>
    </row>
    <row r="24" spans="1:28" ht="16.5" thickBot="1" x14ac:dyDescent="0.3">
      <c r="A24" s="9"/>
      <c r="B24" s="9"/>
      <c r="C24" s="19" t="s">
        <v>10</v>
      </c>
      <c r="D24" s="20">
        <f>G25+H25</f>
        <v>33.699999999999996</v>
      </c>
      <c r="E24" s="20">
        <f>I25+J25</f>
        <v>33.9</v>
      </c>
      <c r="F24" s="21">
        <f>SUM(D24:E24)</f>
        <v>67.599999999999994</v>
      </c>
      <c r="G24" s="9">
        <f>COUNTIF(A18:A23,"M")</f>
        <v>2</v>
      </c>
      <c r="H24" s="9">
        <f>COUNTIF(A18:A23,"F")</f>
        <v>4</v>
      </c>
      <c r="I24" s="9">
        <f>COUNTIF(A18:A23,"M")</f>
        <v>2</v>
      </c>
      <c r="J24" s="9">
        <f>COUNTIF(A18:A23,"F")</f>
        <v>4</v>
      </c>
      <c r="K24" s="9"/>
      <c r="L24" s="127"/>
      <c r="M24" s="127"/>
      <c r="N24" s="99"/>
      <c r="O24" s="71"/>
      <c r="P24" s="71"/>
      <c r="Q24" s="124"/>
    </row>
    <row r="25" spans="1:28" x14ac:dyDescent="0.25">
      <c r="C25" s="78"/>
      <c r="D25" s="9"/>
      <c r="E25" s="19"/>
      <c r="F25" s="23"/>
      <c r="G25" s="24">
        <f>IF(G24=2,SUM(G18:G23),IF(G24=3,SUM(G18:G23)-SMALL(G18:G23,1),IF(G24=4,SUM(G18:G23)-SMALL(G18:G23,1)-SMALL(G18:G23,2))))</f>
        <v>15.9</v>
      </c>
      <c r="H25" s="24">
        <f>IF(H24=2,SUM(H18:H23),IF(H24=3,SUM(H18:H23)-SMALL(H18:H23,1),IF(H24=4,SUM(H18:H23)-SMALL(H18:H23,1)-SMALL(H18:H23,2))))</f>
        <v>17.799999999999997</v>
      </c>
      <c r="I25" s="24">
        <f>IF(I24=2,SUM(I18:I23),IF(I24=3,SUM(I18:I23)-SMALL(I18:I23,1),IF(I24=4,SUM(I18:I23)-SMALL(I18:I23,1)-SMALL(I18:I23,2))))</f>
        <v>16.899999999999999</v>
      </c>
      <c r="J25" s="24">
        <f>IF(J24=2,SUM(J18:J23),IF(J24=3,SUM(J18:J23)-SMALL(J18:J23,1),IF(J24=4,SUM(J18:J23)-SMALL(J18:J23,1)-SMALL(J18:J23,2))))</f>
        <v>17</v>
      </c>
      <c r="K25" s="9"/>
    </row>
    <row r="26" spans="1:28" x14ac:dyDescent="0.25">
      <c r="C26" s="78"/>
    </row>
    <row r="27" spans="1:28" x14ac:dyDescent="0.25">
      <c r="C27" s="78"/>
    </row>
  </sheetData>
  <mergeCells count="7">
    <mergeCell ref="A1:AB1"/>
    <mergeCell ref="A2:AB2"/>
    <mergeCell ref="L6:Q6"/>
    <mergeCell ref="A16:F16"/>
    <mergeCell ref="L4:O4"/>
    <mergeCell ref="A6:F6"/>
    <mergeCell ref="W6:AB6"/>
  </mergeCells>
  <phoneticPr fontId="20" type="noConversion"/>
  <conditionalFormatting sqref="P19:P20">
    <cfRule type="cellIs" dxfId="716" priority="1" operator="equal">
      <formula>3</formula>
    </cfRule>
    <cfRule type="cellIs" dxfId="715" priority="2" operator="equal">
      <formula>2</formula>
    </cfRule>
    <cfRule type="cellIs" dxfId="714" priority="3" operator="equal">
      <formula>1</formula>
    </cfRule>
  </conditionalFormatting>
  <conditionalFormatting sqref="P17:P20">
    <cfRule type="cellIs" dxfId="713" priority="4" operator="equal">
      <formula>3</formula>
    </cfRule>
    <cfRule type="cellIs" dxfId="712" priority="5" operator="equal">
      <formula>2</formula>
    </cfRule>
    <cfRule type="cellIs" dxfId="711" priority="6" operator="equal">
      <formula>1</formula>
    </cfRule>
  </conditionalFormatting>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Q38"/>
  <sheetViews>
    <sheetView zoomScale="90" zoomScaleNormal="90" zoomScalePageLayoutView="90" workbookViewId="0">
      <selection activeCell="I18" sqref="I18"/>
    </sheetView>
  </sheetViews>
  <sheetFormatPr defaultColWidth="8.875" defaultRowHeight="15.75" x14ac:dyDescent="0.25"/>
  <cols>
    <col min="1" max="1" width="4.875" customWidth="1"/>
    <col min="2" max="2" width="17.5" bestFit="1" customWidth="1"/>
    <col min="3" max="4" width="7.5" bestFit="1" customWidth="1"/>
    <col min="5" max="5" width="7.375" bestFit="1" customWidth="1"/>
    <col min="6" max="6" width="0.5" customWidth="1"/>
    <col min="7" max="7" width="4.625" bestFit="1" customWidth="1"/>
    <col min="8" max="8" width="16.5" bestFit="1" customWidth="1"/>
    <col min="9" max="10" width="7.5" bestFit="1" customWidth="1"/>
    <col min="11" max="11" width="7.375" bestFit="1" customWidth="1"/>
    <col min="12" max="12" width="0.5" customWidth="1"/>
    <col min="13" max="13" width="4.625" bestFit="1" customWidth="1"/>
    <col min="14" max="14" width="22.125" customWidth="1"/>
    <col min="15" max="15" width="9.125" customWidth="1"/>
    <col min="16" max="16" width="7.5" bestFit="1" customWidth="1"/>
    <col min="17" max="17" width="7.375" bestFit="1" customWidth="1"/>
    <col min="18" max="18" width="0.375" customWidth="1"/>
    <col min="19" max="19" width="0.5" customWidth="1"/>
    <col min="20" max="20" width="1.875" bestFit="1" customWidth="1"/>
    <col min="21" max="21" width="7.625" customWidth="1"/>
    <col min="22" max="22" width="16.625" bestFit="1" customWidth="1"/>
    <col min="23" max="23" width="8.625" customWidth="1"/>
    <col min="24" max="24" width="5.375" customWidth="1"/>
    <col min="25" max="25" width="7.5" customWidth="1"/>
    <col min="26" max="26" width="6.125" style="58" customWidth="1"/>
    <col min="27" max="27" width="8.625" style="39" customWidth="1"/>
    <col min="28" max="28" width="6" style="6" customWidth="1"/>
  </cols>
  <sheetData>
    <row r="1" spans="1:69"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9" s="40"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2"/>
      <c r="BI2" s="2"/>
    </row>
    <row r="3" spans="1:69" ht="28.5" customHeight="1" x14ac:dyDescent="0.25">
      <c r="E3" s="4"/>
      <c r="F3" s="4"/>
      <c r="G3" s="4"/>
      <c r="H3" s="4"/>
      <c r="I3" s="4"/>
      <c r="J3" s="1"/>
      <c r="K3" s="1"/>
      <c r="L3" s="1"/>
      <c r="M3" s="1"/>
      <c r="N3" s="1"/>
      <c r="O3" s="1"/>
      <c r="P3" s="1"/>
      <c r="Q3" s="1"/>
      <c r="R3" s="1"/>
      <c r="S3" s="1"/>
      <c r="T3" s="1"/>
      <c r="U3" s="1"/>
      <c r="V3" s="1"/>
      <c r="W3" s="1"/>
      <c r="X3" s="1"/>
      <c r="Y3" s="1"/>
      <c r="Z3" s="56"/>
      <c r="AA3" s="36"/>
      <c r="AB3" s="38"/>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21" x14ac:dyDescent="0.35">
      <c r="E4" s="1"/>
      <c r="F4" s="1"/>
      <c r="G4" s="286" t="s">
        <v>1103</v>
      </c>
      <c r="H4" s="304"/>
      <c r="I4" s="304"/>
      <c r="J4" s="305"/>
      <c r="M4" s="1"/>
      <c r="N4" s="1"/>
      <c r="O4" s="1"/>
      <c r="P4" s="1"/>
      <c r="Q4" s="1"/>
      <c r="R4" s="1"/>
      <c r="S4" s="1"/>
      <c r="T4" s="1"/>
      <c r="U4" s="1"/>
      <c r="V4" s="1"/>
      <c r="W4" s="1"/>
      <c r="X4" s="1"/>
      <c r="Y4" s="1"/>
      <c r="Z4" s="56"/>
      <c r="AA4" s="36"/>
      <c r="AB4" s="38"/>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6" spans="1:69" s="9" customFormat="1" x14ac:dyDescent="0.25">
      <c r="A6" s="207" t="s">
        <v>1041</v>
      </c>
      <c r="B6" s="267"/>
      <c r="C6" s="267"/>
      <c r="D6" s="267"/>
      <c r="E6" s="268"/>
      <c r="F6" s="127"/>
      <c r="G6" s="269"/>
      <c r="H6" s="269"/>
      <c r="I6" s="269"/>
      <c r="J6" s="269"/>
      <c r="K6" s="269"/>
      <c r="L6" s="127"/>
      <c r="M6" s="269"/>
      <c r="N6" s="269"/>
      <c r="O6" s="269"/>
      <c r="P6" s="269"/>
      <c r="Q6" s="269"/>
      <c r="U6" s="42" t="s">
        <v>13</v>
      </c>
      <c r="V6" s="43" t="s">
        <v>2</v>
      </c>
      <c r="W6" s="44" t="s">
        <v>6</v>
      </c>
      <c r="X6" s="44" t="s">
        <v>15</v>
      </c>
      <c r="Y6" s="44" t="s">
        <v>7</v>
      </c>
      <c r="Z6" s="57" t="s">
        <v>16</v>
      </c>
      <c r="AA6" s="45" t="s">
        <v>5</v>
      </c>
      <c r="AB6" s="46" t="s">
        <v>17</v>
      </c>
    </row>
    <row r="7" spans="1:69" x14ac:dyDescent="0.25">
      <c r="A7" s="204" t="s">
        <v>1</v>
      </c>
      <c r="B7" s="10" t="s">
        <v>2</v>
      </c>
      <c r="C7" s="10" t="s">
        <v>3</v>
      </c>
      <c r="D7" s="10" t="s">
        <v>4</v>
      </c>
      <c r="E7" s="10" t="s">
        <v>5</v>
      </c>
      <c r="F7" s="1"/>
      <c r="G7" s="133"/>
      <c r="H7" s="133"/>
      <c r="I7" s="133"/>
      <c r="J7" s="133"/>
      <c r="K7" s="133"/>
      <c r="L7" s="1"/>
      <c r="M7" s="133"/>
      <c r="N7" s="133"/>
      <c r="O7" s="133"/>
      <c r="P7" s="133"/>
      <c r="Q7" s="133"/>
      <c r="U7" s="41" t="s">
        <v>257</v>
      </c>
      <c r="V7" s="109" t="s">
        <v>276</v>
      </c>
      <c r="W7" s="14">
        <f>C8</f>
        <v>8</v>
      </c>
      <c r="X7" s="48">
        <f>SUMPRODUCT((W$7:W$7&gt;W7)/COUNTIF(W$7:W$7,W$7:W$7&amp;""))+1</f>
        <v>1</v>
      </c>
      <c r="Y7" s="14">
        <f>D8</f>
        <v>8.15</v>
      </c>
      <c r="Z7" s="48">
        <f>SUMPRODUCT((Y$7:Y$7&gt;Y7)/COUNTIF(Y$7:Y$7,Y$7:Y$7&amp;""))+1</f>
        <v>1</v>
      </c>
      <c r="AA7" s="37">
        <f>SUM(Table3512131424395476[[#This Row],[Floor]],Table3512131424395476[[#This Row],[Vault]])</f>
        <v>16.149999999999999</v>
      </c>
      <c r="AB7" s="48">
        <f>SUMPRODUCT((AA$7:AA$7&gt;AA7)/COUNTIF(AA$7:AA$7,AA$7:AA$7&amp;""))+1</f>
        <v>1</v>
      </c>
    </row>
    <row r="8" spans="1:69" x14ac:dyDescent="0.25">
      <c r="A8" s="219">
        <v>207</v>
      </c>
      <c r="B8" s="109" t="s">
        <v>276</v>
      </c>
      <c r="C8" s="14">
        <v>8</v>
      </c>
      <c r="D8" s="14">
        <v>8.15</v>
      </c>
      <c r="E8" s="14">
        <f>SUM(C8,D8)</f>
        <v>16.149999999999999</v>
      </c>
      <c r="F8" s="1"/>
      <c r="G8" s="121"/>
      <c r="H8" s="132"/>
      <c r="I8" s="82"/>
      <c r="J8" s="82"/>
      <c r="K8" s="82"/>
      <c r="L8" s="1"/>
      <c r="M8" s="121"/>
      <c r="N8" s="132"/>
      <c r="O8" s="82"/>
      <c r="P8" s="82"/>
      <c r="Q8" s="82"/>
    </row>
    <row r="9" spans="1:69" x14ac:dyDescent="0.25">
      <c r="A9" s="121"/>
      <c r="B9" s="132"/>
      <c r="C9" s="82"/>
      <c r="D9" s="82"/>
      <c r="E9" s="82"/>
      <c r="F9" s="1"/>
      <c r="G9" s="121"/>
      <c r="H9" s="132"/>
      <c r="I9" s="82"/>
      <c r="J9" s="82"/>
      <c r="K9" s="82"/>
      <c r="L9" s="1"/>
      <c r="M9" s="121"/>
      <c r="N9" s="132"/>
      <c r="O9" s="82"/>
      <c r="P9" s="82"/>
      <c r="Q9" s="82"/>
      <c r="Z9"/>
      <c r="AA9"/>
      <c r="AB9"/>
    </row>
    <row r="10" spans="1:69" x14ac:dyDescent="0.25">
      <c r="A10" s="121"/>
      <c r="B10" s="132"/>
      <c r="C10" s="82"/>
      <c r="D10" s="82"/>
      <c r="E10" s="82"/>
      <c r="F10" s="1"/>
      <c r="G10" s="121"/>
      <c r="H10" s="132"/>
      <c r="I10" s="82"/>
      <c r="J10" s="82"/>
      <c r="K10" s="82"/>
      <c r="L10" s="1"/>
      <c r="M10" s="121"/>
      <c r="N10" s="132"/>
      <c r="O10" s="82"/>
      <c r="P10" s="82"/>
      <c r="Q10" s="82"/>
      <c r="Z10"/>
      <c r="AA10"/>
      <c r="AB10"/>
    </row>
    <row r="11" spans="1:69" x14ac:dyDescent="0.25">
      <c r="A11" s="121"/>
      <c r="B11" s="132"/>
      <c r="C11" s="82"/>
      <c r="D11" s="82"/>
      <c r="E11" s="82"/>
      <c r="F11" s="1"/>
      <c r="G11" s="121"/>
      <c r="H11" s="132"/>
      <c r="I11" s="82"/>
      <c r="J11" s="82"/>
      <c r="K11" s="82"/>
      <c r="L11" s="1"/>
      <c r="M11" s="121"/>
      <c r="N11" s="132"/>
      <c r="O11" s="82"/>
      <c r="P11" s="82"/>
      <c r="Q11" s="82"/>
      <c r="Z11"/>
      <c r="AA11"/>
      <c r="AB11"/>
    </row>
    <row r="12" spans="1:69" x14ac:dyDescent="0.25">
      <c r="A12" s="121"/>
      <c r="B12" s="132"/>
      <c r="C12" s="82"/>
      <c r="D12" s="82"/>
      <c r="E12" s="82"/>
      <c r="F12" s="1"/>
      <c r="G12" s="121"/>
      <c r="H12" s="132"/>
      <c r="I12" s="82"/>
      <c r="J12" s="82"/>
      <c r="K12" s="82"/>
      <c r="L12" s="1"/>
      <c r="M12" s="121"/>
      <c r="N12" s="132"/>
      <c r="O12" s="82"/>
      <c r="P12" s="82"/>
      <c r="Q12" s="82"/>
      <c r="Z12"/>
      <c r="AA12"/>
      <c r="AB12"/>
    </row>
    <row r="13" spans="1:69" x14ac:dyDescent="0.25">
      <c r="A13" s="121"/>
      <c r="B13" s="132"/>
      <c r="C13" s="82"/>
      <c r="D13" s="82"/>
      <c r="E13" s="75"/>
      <c r="F13" s="127"/>
      <c r="G13" s="121"/>
      <c r="H13" s="132"/>
      <c r="I13" s="82"/>
      <c r="J13" s="82"/>
      <c r="K13" s="75"/>
      <c r="L13" s="127"/>
      <c r="M13" s="121"/>
      <c r="N13" s="132"/>
      <c r="O13" s="82"/>
      <c r="P13" s="82"/>
      <c r="Q13" s="75"/>
      <c r="Z13"/>
      <c r="AA13"/>
      <c r="AB13"/>
    </row>
    <row r="14" spans="1:69" x14ac:dyDescent="0.25">
      <c r="A14" s="1"/>
      <c r="B14" s="123"/>
      <c r="C14" s="71"/>
      <c r="D14" s="71"/>
      <c r="E14" s="124"/>
      <c r="F14" s="127"/>
      <c r="G14" s="1"/>
      <c r="H14" s="123"/>
      <c r="I14" s="71"/>
      <c r="J14" s="71"/>
      <c r="K14" s="124"/>
      <c r="L14" s="127"/>
      <c r="M14" s="1"/>
      <c r="N14" s="123"/>
      <c r="O14" s="71"/>
      <c r="P14" s="71"/>
      <c r="Q14" s="124"/>
      <c r="Z14"/>
      <c r="AA14"/>
      <c r="AB14"/>
    </row>
    <row r="15" spans="1:69" x14ac:dyDescent="0.25">
      <c r="A15" s="1"/>
      <c r="B15" s="142"/>
      <c r="C15" s="1"/>
      <c r="D15" s="123"/>
      <c r="E15" s="137"/>
      <c r="F15" s="1"/>
      <c r="G15" s="1"/>
      <c r="H15" s="142"/>
      <c r="I15" s="1"/>
      <c r="J15" s="123"/>
      <c r="K15" s="137"/>
      <c r="L15" s="1"/>
      <c r="M15" s="1"/>
      <c r="N15" s="142"/>
      <c r="O15" s="1"/>
      <c r="P15" s="123"/>
      <c r="Q15" s="137"/>
      <c r="Z15"/>
      <c r="AA15"/>
      <c r="AB15"/>
    </row>
    <row r="16" spans="1:69" x14ac:dyDescent="0.25">
      <c r="Z16"/>
      <c r="AA16"/>
      <c r="AB16"/>
    </row>
    <row r="17" spans="1:28" x14ac:dyDescent="0.25">
      <c r="H17" s="32"/>
      <c r="J17" s="33"/>
      <c r="K17" s="34"/>
      <c r="R17" s="168"/>
      <c r="Z17"/>
      <c r="AA17"/>
      <c r="AB17"/>
    </row>
    <row r="18" spans="1:28" x14ac:dyDescent="0.25">
      <c r="A18" s="1"/>
      <c r="B18" s="1"/>
      <c r="C18" s="1"/>
      <c r="D18" s="1"/>
      <c r="E18" s="1"/>
      <c r="Z18"/>
      <c r="AA18"/>
      <c r="AB18"/>
    </row>
    <row r="19" spans="1:28" x14ac:dyDescent="0.25">
      <c r="A19" s="1"/>
      <c r="B19" s="1"/>
      <c r="C19" s="1"/>
      <c r="D19" s="1"/>
      <c r="E19" s="1"/>
      <c r="N19" s="53"/>
      <c r="O19" s="55"/>
      <c r="P19" s="48"/>
      <c r="Z19"/>
      <c r="AA19"/>
      <c r="AB19"/>
    </row>
    <row r="20" spans="1:28" x14ac:dyDescent="0.25">
      <c r="A20" s="1"/>
      <c r="B20" s="1"/>
      <c r="C20" s="1"/>
      <c r="D20" s="1"/>
      <c r="E20" s="1"/>
      <c r="N20" s="53"/>
      <c r="O20" s="55"/>
      <c r="P20" s="48"/>
      <c r="Z20"/>
      <c r="AA20"/>
      <c r="AB20"/>
    </row>
    <row r="21" spans="1:28" x14ac:dyDescent="0.25">
      <c r="A21" s="121"/>
      <c r="B21" s="132"/>
      <c r="C21" s="82"/>
      <c r="D21" s="82"/>
      <c r="E21" s="82"/>
      <c r="N21" s="53"/>
      <c r="O21" s="54"/>
      <c r="P21" s="48"/>
      <c r="Z21"/>
      <c r="AA21"/>
      <c r="AB21"/>
    </row>
    <row r="22" spans="1:28" x14ac:dyDescent="0.25">
      <c r="N22" s="53"/>
      <c r="O22" s="54"/>
      <c r="P22" s="48"/>
      <c r="Z22"/>
      <c r="AA22"/>
      <c r="AB22"/>
    </row>
    <row r="23" spans="1:28" x14ac:dyDescent="0.25">
      <c r="N23" s="53"/>
      <c r="O23" s="54"/>
      <c r="P23" s="48"/>
      <c r="Z23"/>
      <c r="AA23"/>
      <c r="AB23"/>
    </row>
    <row r="24" spans="1:28" x14ac:dyDescent="0.25">
      <c r="N24" s="53"/>
      <c r="O24" s="54"/>
      <c r="P24" s="48"/>
      <c r="Z24"/>
      <c r="AA24"/>
      <c r="AB24"/>
    </row>
    <row r="25" spans="1:28" x14ac:dyDescent="0.25">
      <c r="Q25" s="49"/>
      <c r="Z25"/>
      <c r="AA25"/>
      <c r="AB25"/>
    </row>
    <row r="26" spans="1:28" x14ac:dyDescent="0.25">
      <c r="Q26" s="49"/>
      <c r="Z26"/>
      <c r="AA26"/>
      <c r="AB26"/>
    </row>
    <row r="27" spans="1:28" x14ac:dyDescent="0.25">
      <c r="Q27" s="49"/>
      <c r="Z27"/>
      <c r="AA27"/>
      <c r="AB27"/>
    </row>
    <row r="28" spans="1:28" x14ac:dyDescent="0.25">
      <c r="B28" s="32"/>
      <c r="D28" s="33"/>
      <c r="E28" s="34"/>
      <c r="Q28" s="49"/>
      <c r="Z28"/>
      <c r="AA28"/>
      <c r="AB28"/>
    </row>
    <row r="29" spans="1:28" x14ac:dyDescent="0.25">
      <c r="Q29" s="49"/>
      <c r="Z29"/>
      <c r="AA29"/>
      <c r="AB29"/>
    </row>
    <row r="34" spans="18:28" x14ac:dyDescent="0.25">
      <c r="R34" s="49"/>
      <c r="S34" s="49"/>
      <c r="T34" s="49"/>
      <c r="Z34"/>
      <c r="AA34"/>
      <c r="AB34"/>
    </row>
    <row r="35" spans="18:28" x14ac:dyDescent="0.25">
      <c r="R35" s="49"/>
      <c r="S35" s="49"/>
      <c r="T35" s="49"/>
      <c r="Z35"/>
      <c r="AA35"/>
      <c r="AB35"/>
    </row>
    <row r="36" spans="18:28" x14ac:dyDescent="0.25">
      <c r="R36" s="49"/>
      <c r="S36" s="49"/>
      <c r="T36" s="49"/>
      <c r="Z36"/>
      <c r="AA36"/>
      <c r="AB36"/>
    </row>
    <row r="37" spans="18:28" x14ac:dyDescent="0.25">
      <c r="R37" s="49"/>
      <c r="S37" s="49"/>
      <c r="T37" s="49"/>
      <c r="Z37"/>
      <c r="AA37"/>
      <c r="AB37"/>
    </row>
    <row r="38" spans="18:28" x14ac:dyDescent="0.25">
      <c r="R38" s="49"/>
      <c r="S38" s="49"/>
      <c r="T38" s="49"/>
      <c r="Z38"/>
      <c r="AA38"/>
      <c r="AB38"/>
    </row>
  </sheetData>
  <mergeCells count="3">
    <mergeCell ref="A1:AB1"/>
    <mergeCell ref="A2:AB2"/>
    <mergeCell ref="G4:J4"/>
  </mergeCells>
  <phoneticPr fontId="20" type="noConversion"/>
  <conditionalFormatting sqref="Z7">
    <cfRule type="cellIs" dxfId="707" priority="7" operator="equal">
      <formula>3</formula>
    </cfRule>
    <cfRule type="cellIs" dxfId="706" priority="8" operator="equal">
      <formula>2</formula>
    </cfRule>
    <cfRule type="cellIs" dxfId="705" priority="9" operator="equal">
      <formula>1</formula>
    </cfRule>
  </conditionalFormatting>
  <conditionalFormatting sqref="AB7">
    <cfRule type="cellIs" dxfId="704" priority="4" operator="equal">
      <formula>3</formula>
    </cfRule>
    <cfRule type="cellIs" dxfId="703" priority="5" operator="equal">
      <formula>2</formula>
    </cfRule>
    <cfRule type="cellIs" dxfId="702" priority="6" operator="equal">
      <formula>1</formula>
    </cfRule>
  </conditionalFormatting>
  <conditionalFormatting sqref="X7">
    <cfRule type="cellIs" dxfId="701" priority="1" operator="equal">
      <formula>3</formula>
    </cfRule>
    <cfRule type="cellIs" dxfId="700" priority="2" operator="equal">
      <formula>2</formula>
    </cfRule>
    <cfRule type="cellIs" dxfId="699" priority="3" operator="equal">
      <formula>1</formula>
    </cfRule>
  </conditionalFormatting>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I54"/>
  <sheetViews>
    <sheetView topLeftCell="F11" zoomScale="90" zoomScaleNormal="90" zoomScalePageLayoutView="90" workbookViewId="0">
      <selection activeCell="AB37" sqref="AB37"/>
    </sheetView>
  </sheetViews>
  <sheetFormatPr defaultColWidth="8.875" defaultRowHeight="15.75" x14ac:dyDescent="0.25"/>
  <cols>
    <col min="1" max="1" width="4.875" customWidth="1"/>
    <col min="2" max="2" width="19.125" customWidth="1"/>
    <col min="3" max="4" width="7.5" bestFit="1" customWidth="1"/>
    <col min="5" max="5" width="7.375" bestFit="1" customWidth="1"/>
    <col min="6" max="6" width="0.5" customWidth="1"/>
    <col min="7" max="7" width="4.625" bestFit="1" customWidth="1"/>
    <col min="8" max="8" width="22" customWidth="1"/>
    <col min="9" max="10" width="7.5" bestFit="1" customWidth="1"/>
    <col min="11" max="11" width="7.375" bestFit="1" customWidth="1"/>
    <col min="12" max="12" width="0.5" customWidth="1"/>
    <col min="13" max="13" width="4.625" bestFit="1" customWidth="1"/>
    <col min="14" max="14" width="22" customWidth="1"/>
    <col min="15" max="15" width="8.625" customWidth="1"/>
    <col min="16" max="16" width="9.625" customWidth="1"/>
    <col min="17" max="17" width="7.375" bestFit="1" customWidth="1"/>
    <col min="18" max="18" width="0.375" customWidth="1"/>
    <col min="19" max="19" width="0.5" customWidth="1"/>
    <col min="20" max="20" width="1.875" bestFit="1" customWidth="1"/>
    <col min="21" max="21" width="8" customWidth="1"/>
    <col min="22" max="22" width="20.875" bestFit="1" customWidth="1"/>
    <col min="23" max="23" width="6.375" customWidth="1"/>
    <col min="24" max="24" width="5" style="61" customWidth="1"/>
    <col min="25" max="25" width="9.375" customWidth="1"/>
    <col min="26" max="26" width="4.5" style="65" customWidth="1"/>
    <col min="27" max="27" width="9.375" style="47" customWidth="1"/>
    <col min="28" max="28" width="5.5" style="68" customWidth="1"/>
  </cols>
  <sheetData>
    <row r="1" spans="1:61"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1" s="40"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2"/>
      <c r="BI2" s="2"/>
    </row>
    <row r="3" spans="1:61" ht="23.25" x14ac:dyDescent="0.25">
      <c r="E3" s="4"/>
      <c r="F3" s="4"/>
      <c r="G3" s="4"/>
      <c r="H3" s="4"/>
      <c r="I3" s="4"/>
      <c r="J3" s="1"/>
      <c r="K3" s="1"/>
      <c r="L3" s="1"/>
      <c r="M3" s="1"/>
      <c r="N3" s="1"/>
      <c r="O3" s="1"/>
      <c r="P3" s="1"/>
      <c r="Q3" s="1"/>
      <c r="R3" s="1"/>
      <c r="S3" s="1"/>
      <c r="T3" s="1"/>
      <c r="U3" s="1"/>
      <c r="V3" s="1"/>
      <c r="W3" s="1"/>
      <c r="X3" s="59"/>
      <c r="Y3" s="1"/>
      <c r="Z3" s="63"/>
      <c r="AA3" s="66"/>
      <c r="AB3" s="67"/>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21" x14ac:dyDescent="0.35">
      <c r="E4" s="1"/>
      <c r="F4" s="1"/>
      <c r="G4" s="289" t="s">
        <v>1104</v>
      </c>
      <c r="H4" s="290"/>
      <c r="I4" s="291"/>
      <c r="M4" s="1"/>
      <c r="N4" s="1"/>
      <c r="O4" s="1"/>
      <c r="P4" s="1"/>
      <c r="Q4" s="1"/>
      <c r="R4" s="1"/>
      <c r="S4" s="1"/>
      <c r="T4" s="1"/>
      <c r="U4" s="1"/>
      <c r="V4" s="1"/>
      <c r="W4" s="1"/>
      <c r="X4" s="59"/>
      <c r="Y4" s="1"/>
      <c r="Z4" s="63"/>
      <c r="AA4" s="66"/>
      <c r="AB4" s="67"/>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6" spans="1:61" s="9" customFormat="1" x14ac:dyDescent="0.25">
      <c r="A6" s="266" t="s">
        <v>76</v>
      </c>
      <c r="B6" s="267"/>
      <c r="C6" s="267"/>
      <c r="D6" s="267"/>
      <c r="E6" s="268"/>
      <c r="G6" s="266" t="s">
        <v>165</v>
      </c>
      <c r="H6" s="267"/>
      <c r="I6" s="267"/>
      <c r="J6" s="267"/>
      <c r="K6" s="268"/>
      <c r="L6" s="140"/>
      <c r="M6" s="266" t="s">
        <v>211</v>
      </c>
      <c r="N6" s="267"/>
      <c r="O6" s="267"/>
      <c r="P6" s="267"/>
      <c r="Q6" s="268"/>
      <c r="U6" s="44" t="s">
        <v>67</v>
      </c>
      <c r="V6" s="44" t="s">
        <v>68</v>
      </c>
      <c r="W6" s="44" t="s">
        <v>69</v>
      </c>
      <c r="X6" s="60" t="s">
        <v>70</v>
      </c>
      <c r="Y6" s="44" t="s">
        <v>71</v>
      </c>
      <c r="Z6" s="64" t="s">
        <v>72</v>
      </c>
      <c r="AA6" s="44" t="s">
        <v>73</v>
      </c>
      <c r="AB6" s="60" t="s">
        <v>74</v>
      </c>
    </row>
    <row r="7" spans="1:61" x14ac:dyDescent="0.25">
      <c r="A7" s="10" t="s">
        <v>1</v>
      </c>
      <c r="B7" s="10" t="s">
        <v>2</v>
      </c>
      <c r="C7" s="10" t="s">
        <v>3</v>
      </c>
      <c r="D7" s="10" t="s">
        <v>4</v>
      </c>
      <c r="E7" s="10" t="s">
        <v>5</v>
      </c>
      <c r="G7" s="10" t="s">
        <v>1</v>
      </c>
      <c r="H7" s="10" t="s">
        <v>2</v>
      </c>
      <c r="I7" s="10" t="s">
        <v>3</v>
      </c>
      <c r="J7" s="10" t="s">
        <v>4</v>
      </c>
      <c r="K7" s="10" t="s">
        <v>5</v>
      </c>
      <c r="M7" s="10" t="s">
        <v>1</v>
      </c>
      <c r="N7" s="10" t="s">
        <v>2</v>
      </c>
      <c r="O7" s="10" t="s">
        <v>3</v>
      </c>
      <c r="P7" s="10" t="s">
        <v>4</v>
      </c>
      <c r="Q7" s="10" t="s">
        <v>5</v>
      </c>
      <c r="U7" s="17" t="s">
        <v>159</v>
      </c>
      <c r="V7" s="109" t="s">
        <v>158</v>
      </c>
      <c r="W7" s="15">
        <f t="shared" ref="W7:W10" si="0">C8</f>
        <v>9.15</v>
      </c>
      <c r="X7" s="48">
        <f t="shared" ref="X7:X35" si="1">SUMPRODUCT((W$7:W$35&gt;W7)/COUNTIF(W$7:W$35,W$7:W$35&amp;""))+1</f>
        <v>2</v>
      </c>
      <c r="Y7" s="15">
        <f>D8</f>
        <v>7.45</v>
      </c>
      <c r="Z7" s="48">
        <f t="shared" ref="Z7:AB35" si="2">SUMPRODUCT((Y$7:Y$35&gt;Y7)/COUNTIF(Y$7:Y$35,Y$7:Y$35&amp;""))+1</f>
        <v>14</v>
      </c>
      <c r="AA7" s="77">
        <f>SUM(Table351550578[[#This Row],[Floor4]],Table351550578[[#This Row],[Vault6]])</f>
        <v>16.600000000000001</v>
      </c>
      <c r="AB7" s="48">
        <f t="shared" si="2"/>
        <v>7</v>
      </c>
    </row>
    <row r="8" spans="1:61" x14ac:dyDescent="0.25">
      <c r="A8" s="219">
        <v>210</v>
      </c>
      <c r="B8" s="109" t="s">
        <v>158</v>
      </c>
      <c r="C8" s="14">
        <v>9.15</v>
      </c>
      <c r="D8" s="14">
        <v>7.45</v>
      </c>
      <c r="E8" s="14">
        <f t="shared" ref="E8:E13" si="3">SUM(C8,D8)</f>
        <v>16.600000000000001</v>
      </c>
      <c r="G8" s="219">
        <v>216</v>
      </c>
      <c r="H8" s="109" t="s">
        <v>461</v>
      </c>
      <c r="I8" s="14">
        <v>9</v>
      </c>
      <c r="J8" s="14">
        <v>8.15</v>
      </c>
      <c r="K8" s="14">
        <f t="shared" ref="K8:K13" si="4">SUM(I8,J8)</f>
        <v>17.149999999999999</v>
      </c>
      <c r="M8" s="219">
        <v>222</v>
      </c>
      <c r="N8" s="109" t="s">
        <v>214</v>
      </c>
      <c r="O8" s="14">
        <v>8.9</v>
      </c>
      <c r="P8" s="14">
        <v>7.9</v>
      </c>
      <c r="Q8" s="14">
        <f t="shared" ref="Q8:Q13" si="5">SUM(O8,P8)</f>
        <v>16.8</v>
      </c>
      <c r="U8" s="17" t="s">
        <v>159</v>
      </c>
      <c r="V8" s="109" t="s">
        <v>474</v>
      </c>
      <c r="W8" s="15">
        <f t="shared" si="0"/>
        <v>7.45</v>
      </c>
      <c r="X8" s="48">
        <f t="shared" si="1"/>
        <v>17</v>
      </c>
      <c r="Y8" s="15">
        <f>D9</f>
        <v>8</v>
      </c>
      <c r="Z8" s="48">
        <f t="shared" si="2"/>
        <v>7</v>
      </c>
      <c r="AA8" s="77">
        <f>SUM(Table351550578[[#This Row],[Floor4]],Table351550578[[#This Row],[Vault6]])</f>
        <v>15.45</v>
      </c>
      <c r="AB8" s="48">
        <f t="shared" si="2"/>
        <v>13.000000000000002</v>
      </c>
    </row>
    <row r="9" spans="1:61" x14ac:dyDescent="0.25">
      <c r="A9" s="219">
        <v>211</v>
      </c>
      <c r="B9" s="109" t="s">
        <v>474</v>
      </c>
      <c r="C9" s="14">
        <v>7.45</v>
      </c>
      <c r="D9" s="14">
        <v>8</v>
      </c>
      <c r="E9" s="14">
        <f t="shared" si="3"/>
        <v>15.45</v>
      </c>
      <c r="G9" s="219">
        <v>217</v>
      </c>
      <c r="H9" s="109" t="s">
        <v>172</v>
      </c>
      <c r="I9" s="14">
        <v>9.25</v>
      </c>
      <c r="J9" s="14">
        <v>7.55</v>
      </c>
      <c r="K9" s="14">
        <f t="shared" si="4"/>
        <v>16.8</v>
      </c>
      <c r="M9" s="219">
        <v>223</v>
      </c>
      <c r="N9" s="109" t="s">
        <v>39</v>
      </c>
      <c r="O9" s="14">
        <v>8.4</v>
      </c>
      <c r="P9" s="14">
        <v>8.1</v>
      </c>
      <c r="Q9" s="14">
        <f t="shared" si="5"/>
        <v>16.5</v>
      </c>
      <c r="U9" s="17" t="s">
        <v>159</v>
      </c>
      <c r="V9" s="109" t="s">
        <v>475</v>
      </c>
      <c r="W9" s="15">
        <f t="shared" si="0"/>
        <v>0</v>
      </c>
      <c r="X9" s="48">
        <f t="shared" si="1"/>
        <v>18</v>
      </c>
      <c r="Y9" s="15">
        <f>D10</f>
        <v>0</v>
      </c>
      <c r="Z9" s="48">
        <f t="shared" si="2"/>
        <v>19</v>
      </c>
      <c r="AA9" s="77">
        <f>SUM(Table351550578[[#This Row],[Floor4]],Table351550578[[#This Row],[Vault6]])</f>
        <v>0</v>
      </c>
      <c r="AB9" s="48">
        <f t="shared" si="2"/>
        <v>19</v>
      </c>
    </row>
    <row r="10" spans="1:61" x14ac:dyDescent="0.25">
      <c r="A10" s="219">
        <v>212</v>
      </c>
      <c r="B10" s="109" t="s">
        <v>475</v>
      </c>
      <c r="C10" s="14">
        <v>0</v>
      </c>
      <c r="D10" s="14">
        <v>0</v>
      </c>
      <c r="E10" s="14">
        <f t="shared" si="3"/>
        <v>0</v>
      </c>
      <c r="G10" s="219">
        <v>218</v>
      </c>
      <c r="H10" s="109" t="s">
        <v>170</v>
      </c>
      <c r="I10" s="14">
        <v>0</v>
      </c>
      <c r="J10" s="14">
        <v>0</v>
      </c>
      <c r="K10" s="14">
        <f t="shared" si="4"/>
        <v>0</v>
      </c>
      <c r="M10" s="219">
        <v>224</v>
      </c>
      <c r="N10" s="109" t="s">
        <v>215</v>
      </c>
      <c r="O10" s="14">
        <v>8.4</v>
      </c>
      <c r="P10" s="14">
        <v>8</v>
      </c>
      <c r="Q10" s="14">
        <f t="shared" si="5"/>
        <v>16.399999999999999</v>
      </c>
      <c r="U10" s="17" t="s">
        <v>159</v>
      </c>
      <c r="V10" s="109" t="s">
        <v>476</v>
      </c>
      <c r="W10" s="15">
        <f t="shared" si="0"/>
        <v>8.3000000000000007</v>
      </c>
      <c r="X10" s="48">
        <f t="shared" si="1"/>
        <v>13</v>
      </c>
      <c r="Y10" s="15">
        <f>D11</f>
        <v>7.55</v>
      </c>
      <c r="Z10" s="48">
        <f t="shared" si="2"/>
        <v>12</v>
      </c>
      <c r="AA10" s="77">
        <f>SUM(Table351550578[[#This Row],[Floor4]],Table351550578[[#This Row],[Vault6]])</f>
        <v>15.850000000000001</v>
      </c>
      <c r="AB10" s="48">
        <f t="shared" si="2"/>
        <v>10</v>
      </c>
    </row>
    <row r="11" spans="1:61" x14ac:dyDescent="0.25">
      <c r="A11" s="219">
        <v>213</v>
      </c>
      <c r="B11" s="109" t="s">
        <v>476</v>
      </c>
      <c r="C11" s="14">
        <v>8.3000000000000007</v>
      </c>
      <c r="D11" s="14">
        <v>7.55</v>
      </c>
      <c r="E11" s="14">
        <f t="shared" si="3"/>
        <v>15.850000000000001</v>
      </c>
      <c r="G11" s="219">
        <v>219</v>
      </c>
      <c r="H11" s="109" t="s">
        <v>174</v>
      </c>
      <c r="I11" s="14">
        <v>8.6999999999999993</v>
      </c>
      <c r="J11" s="14">
        <v>8.1</v>
      </c>
      <c r="K11" s="14">
        <f t="shared" si="4"/>
        <v>16.799999999999997</v>
      </c>
      <c r="M11" s="219">
        <v>225</v>
      </c>
      <c r="N11" s="109" t="s">
        <v>212</v>
      </c>
      <c r="O11" s="14">
        <v>8.3000000000000007</v>
      </c>
      <c r="P11" s="14">
        <v>8.1999999999999993</v>
      </c>
      <c r="Q11" s="14">
        <f t="shared" si="5"/>
        <v>16.5</v>
      </c>
      <c r="U11" s="17" t="s">
        <v>517</v>
      </c>
      <c r="V11" s="109" t="s">
        <v>532</v>
      </c>
      <c r="W11" s="15">
        <f>O19</f>
        <v>7.7</v>
      </c>
      <c r="X11" s="48">
        <f t="shared" si="1"/>
        <v>16</v>
      </c>
      <c r="Y11" s="15">
        <f>P19</f>
        <v>6.5</v>
      </c>
      <c r="Z11" s="48">
        <f t="shared" si="2"/>
        <v>18</v>
      </c>
      <c r="AA11" s="77">
        <f>SUM(Table351550578[[#This Row],[Floor4]],Table351550578[[#This Row],[Vault6]])</f>
        <v>14.2</v>
      </c>
      <c r="AB11" s="48">
        <f t="shared" si="2"/>
        <v>18</v>
      </c>
    </row>
    <row r="12" spans="1:61" x14ac:dyDescent="0.25">
      <c r="A12" s="219">
        <v>214</v>
      </c>
      <c r="B12" s="113"/>
      <c r="C12" s="14">
        <v>0</v>
      </c>
      <c r="D12" s="14">
        <v>0</v>
      </c>
      <c r="E12" s="14">
        <f t="shared" si="3"/>
        <v>0</v>
      </c>
      <c r="G12" s="219">
        <v>220</v>
      </c>
      <c r="H12" s="109" t="s">
        <v>1100</v>
      </c>
      <c r="I12" s="14">
        <v>8.85</v>
      </c>
      <c r="J12" s="14">
        <v>8.1999999999999993</v>
      </c>
      <c r="K12" s="14">
        <f t="shared" si="4"/>
        <v>17.049999999999997</v>
      </c>
      <c r="M12" s="219">
        <v>226</v>
      </c>
      <c r="N12" s="116" t="s">
        <v>213</v>
      </c>
      <c r="O12" s="14">
        <v>0</v>
      </c>
      <c r="P12" s="14">
        <v>0</v>
      </c>
      <c r="Q12" s="14">
        <f t="shared" si="5"/>
        <v>0</v>
      </c>
      <c r="U12" s="17" t="s">
        <v>517</v>
      </c>
      <c r="V12" s="153" t="s">
        <v>533</v>
      </c>
      <c r="W12" s="15">
        <f>O20</f>
        <v>8.5500000000000007</v>
      </c>
      <c r="X12" s="48">
        <f t="shared" si="1"/>
        <v>11</v>
      </c>
      <c r="Y12" s="15">
        <f>P20</f>
        <v>7.05</v>
      </c>
      <c r="Z12" s="48">
        <f t="shared" si="2"/>
        <v>15</v>
      </c>
      <c r="AA12" s="77">
        <f>SUM(Table351550578[[#This Row],[Floor4]],Table351550578[[#This Row],[Vault6]])</f>
        <v>15.600000000000001</v>
      </c>
      <c r="AB12" s="48">
        <f t="shared" si="2"/>
        <v>11</v>
      </c>
    </row>
    <row r="13" spans="1:61" ht="16.5" thickBot="1" x14ac:dyDescent="0.3">
      <c r="A13" s="219">
        <v>215</v>
      </c>
      <c r="B13" s="113"/>
      <c r="C13" s="14">
        <v>0</v>
      </c>
      <c r="D13" s="14">
        <v>0</v>
      </c>
      <c r="E13" s="18">
        <f t="shared" si="3"/>
        <v>0</v>
      </c>
      <c r="F13" s="9"/>
      <c r="G13" s="219">
        <v>221</v>
      </c>
      <c r="H13" s="116" t="s">
        <v>93</v>
      </c>
      <c r="I13" s="14">
        <v>9.0500000000000007</v>
      </c>
      <c r="J13" s="14">
        <v>8.35</v>
      </c>
      <c r="K13" s="18">
        <f t="shared" si="4"/>
        <v>17.399999999999999</v>
      </c>
      <c r="L13" s="9"/>
      <c r="M13" s="219">
        <v>227</v>
      </c>
      <c r="N13" s="113"/>
      <c r="O13" s="14">
        <v>0</v>
      </c>
      <c r="P13" s="14">
        <v>0</v>
      </c>
      <c r="Q13" s="18">
        <f t="shared" si="5"/>
        <v>0</v>
      </c>
      <c r="R13" s="9"/>
      <c r="U13" s="17" t="s">
        <v>590</v>
      </c>
      <c r="V13" s="109" t="s">
        <v>214</v>
      </c>
      <c r="W13" s="15">
        <f>O8</f>
        <v>8.9</v>
      </c>
      <c r="X13" s="48">
        <f t="shared" si="1"/>
        <v>6</v>
      </c>
      <c r="Y13" s="15">
        <f>P8</f>
        <v>7.9</v>
      </c>
      <c r="Z13" s="48">
        <f t="shared" si="2"/>
        <v>8</v>
      </c>
      <c r="AA13" s="77">
        <f>SUM(Table351550578[[#This Row],[Floor4]],Table351550578[[#This Row],[Vault6]])</f>
        <v>16.8</v>
      </c>
      <c r="AB13" s="48">
        <f t="shared" si="2"/>
        <v>5</v>
      </c>
    </row>
    <row r="14" spans="1:61" ht="16.5" thickBot="1" x14ac:dyDescent="0.3">
      <c r="B14" s="33" t="s">
        <v>10</v>
      </c>
      <c r="C14" s="20">
        <f>SUM(C8:C13)-SMALL(C8:C13,1)-SMALL(C8:C13,2)</f>
        <v>24.900000000000002</v>
      </c>
      <c r="D14" s="20">
        <f>SUM(D8:D13)-SMALL(D8:D13,1)-SMALL(D8:D13,2)</f>
        <v>23</v>
      </c>
      <c r="E14" s="21">
        <f>SUM(C14:D14)</f>
        <v>47.900000000000006</v>
      </c>
      <c r="F14" s="9"/>
      <c r="H14" s="33" t="s">
        <v>10</v>
      </c>
      <c r="I14" s="20">
        <f>SUM(I8:I13)-SMALL(I8:I13,1)-SMALL(I8:I13,2)</f>
        <v>36.149999999999991</v>
      </c>
      <c r="J14" s="20">
        <f>SUM(J8:J13)-SMALL(J8:J13,1)-SMALL(J8:J13,2)</f>
        <v>32.799999999999997</v>
      </c>
      <c r="K14" s="21">
        <f>SUM(I14:J14)</f>
        <v>68.949999999999989</v>
      </c>
      <c r="L14" s="9"/>
      <c r="N14" s="33" t="s">
        <v>10</v>
      </c>
      <c r="O14" s="20">
        <f>SUM(O8:O13)-SMALL(O8:O13,1)-SMALL(O8:O13,2)</f>
        <v>34</v>
      </c>
      <c r="P14" s="20">
        <f>SUM(P8:P13)-SMALL(P8:P13,1)-SMALL(P8:P13,2)</f>
        <v>32.200000000000003</v>
      </c>
      <c r="Q14" s="21">
        <f>SUM(O14:P14)</f>
        <v>66.2</v>
      </c>
      <c r="R14" s="9"/>
      <c r="U14" s="17" t="s">
        <v>590</v>
      </c>
      <c r="V14" s="109" t="s">
        <v>39</v>
      </c>
      <c r="W14" s="15">
        <f t="shared" ref="W14:W17" si="6">O9</f>
        <v>8.4</v>
      </c>
      <c r="X14" s="48">
        <f t="shared" si="1"/>
        <v>12</v>
      </c>
      <c r="Y14" s="15">
        <f>P9</f>
        <v>8.1</v>
      </c>
      <c r="Z14" s="48">
        <f t="shared" si="2"/>
        <v>6</v>
      </c>
      <c r="AA14" s="77">
        <f>SUM(Table351550578[[#This Row],[Floor4]],Table351550578[[#This Row],[Vault6]])</f>
        <v>16.5</v>
      </c>
      <c r="AB14" s="48">
        <f t="shared" si="2"/>
        <v>7.9999999999999991</v>
      </c>
    </row>
    <row r="15" spans="1:61" x14ac:dyDescent="0.25">
      <c r="B15" s="110" t="s">
        <v>107</v>
      </c>
      <c r="D15" s="33"/>
      <c r="E15" s="34"/>
      <c r="H15" s="110" t="s">
        <v>107</v>
      </c>
      <c r="J15" s="33"/>
      <c r="K15" s="34"/>
      <c r="N15" s="110" t="s">
        <v>107</v>
      </c>
      <c r="P15" s="33"/>
      <c r="Q15" s="34"/>
      <c r="U15" s="17" t="s">
        <v>590</v>
      </c>
      <c r="V15" s="109" t="s">
        <v>215</v>
      </c>
      <c r="W15" s="15">
        <f t="shared" si="6"/>
        <v>8.4</v>
      </c>
      <c r="X15" s="48">
        <f t="shared" si="1"/>
        <v>12</v>
      </c>
      <c r="Y15" s="15">
        <f>P10</f>
        <v>8</v>
      </c>
      <c r="Z15" s="48">
        <f t="shared" si="2"/>
        <v>7</v>
      </c>
      <c r="AA15" s="77">
        <f>SUM(Table351550578[[#This Row],[Floor4]],Table351550578[[#This Row],[Vault6]])</f>
        <v>16.399999999999999</v>
      </c>
      <c r="AB15" s="48">
        <f t="shared" si="2"/>
        <v>9</v>
      </c>
    </row>
    <row r="16" spans="1:61" x14ac:dyDescent="0.25">
      <c r="U16" s="17" t="s">
        <v>590</v>
      </c>
      <c r="V16" s="109" t="s">
        <v>212</v>
      </c>
      <c r="W16" s="15">
        <f t="shared" si="6"/>
        <v>8.3000000000000007</v>
      </c>
      <c r="X16" s="48">
        <f t="shared" si="1"/>
        <v>13</v>
      </c>
      <c r="Y16" s="15">
        <f>P11</f>
        <v>8.1999999999999993</v>
      </c>
      <c r="Z16" s="48">
        <f t="shared" si="2"/>
        <v>4</v>
      </c>
      <c r="AA16" s="77">
        <f>SUM(Table351550578[[#This Row],[Floor4]],Table351550578[[#This Row],[Vault6]])</f>
        <v>16.5</v>
      </c>
      <c r="AB16" s="48">
        <f t="shared" si="2"/>
        <v>7.9999999999999991</v>
      </c>
    </row>
    <row r="17" spans="1:28" x14ac:dyDescent="0.25">
      <c r="A17" s="266" t="s">
        <v>647</v>
      </c>
      <c r="B17" s="267"/>
      <c r="C17" s="267"/>
      <c r="D17" s="267"/>
      <c r="E17" s="268"/>
      <c r="F17" s="9"/>
      <c r="G17" s="266" t="s">
        <v>646</v>
      </c>
      <c r="H17" s="267"/>
      <c r="I17" s="267"/>
      <c r="J17" s="267"/>
      <c r="K17" s="268"/>
      <c r="L17" s="9"/>
      <c r="M17" s="266" t="s">
        <v>534</v>
      </c>
      <c r="N17" s="267"/>
      <c r="O17" s="267"/>
      <c r="P17" s="267"/>
      <c r="Q17" s="268"/>
      <c r="U17" s="17" t="s">
        <v>590</v>
      </c>
      <c r="V17" s="116" t="s">
        <v>213</v>
      </c>
      <c r="W17" s="15">
        <f t="shared" si="6"/>
        <v>0</v>
      </c>
      <c r="X17" s="48">
        <f t="shared" si="1"/>
        <v>18</v>
      </c>
      <c r="Y17" s="15">
        <f>P12</f>
        <v>0</v>
      </c>
      <c r="Z17" s="48">
        <f t="shared" si="2"/>
        <v>19</v>
      </c>
      <c r="AA17" s="77">
        <f>SUM(Table351550578[[#This Row],[Floor4]],Table351550578[[#This Row],[Vault6]])</f>
        <v>0</v>
      </c>
      <c r="AB17" s="48">
        <f t="shared" si="2"/>
        <v>19</v>
      </c>
    </row>
    <row r="18" spans="1:28" x14ac:dyDescent="0.25">
      <c r="A18" s="10" t="s">
        <v>1</v>
      </c>
      <c r="B18" s="10" t="s">
        <v>2</v>
      </c>
      <c r="C18" s="10" t="s">
        <v>3</v>
      </c>
      <c r="D18" s="10" t="s">
        <v>4</v>
      </c>
      <c r="E18" s="10" t="s">
        <v>5</v>
      </c>
      <c r="G18" s="10" t="s">
        <v>1</v>
      </c>
      <c r="H18" s="10" t="s">
        <v>2</v>
      </c>
      <c r="I18" s="10" t="s">
        <v>3</v>
      </c>
      <c r="J18" s="10" t="s">
        <v>4</v>
      </c>
      <c r="K18" s="10" t="s">
        <v>5</v>
      </c>
      <c r="M18" s="10" t="s">
        <v>1</v>
      </c>
      <c r="N18" s="10" t="s">
        <v>2</v>
      </c>
      <c r="O18" s="10" t="s">
        <v>3</v>
      </c>
      <c r="P18" s="10" t="s">
        <v>4</v>
      </c>
      <c r="Q18" s="10" t="s">
        <v>5</v>
      </c>
      <c r="U18" s="17" t="s">
        <v>626</v>
      </c>
      <c r="V18" s="109" t="s">
        <v>304</v>
      </c>
      <c r="W18" s="15">
        <f>O24</f>
        <v>8.1999999999999993</v>
      </c>
      <c r="X18" s="48">
        <f t="shared" si="1"/>
        <v>14</v>
      </c>
      <c r="Y18" s="15">
        <f>P24</f>
        <v>6.95</v>
      </c>
      <c r="Z18" s="48">
        <f t="shared" si="2"/>
        <v>16</v>
      </c>
      <c r="AA18" s="77">
        <f>SUM(Table351550578[[#This Row],[Floor4]],Table351550578[[#This Row],[Vault6]])</f>
        <v>15.149999999999999</v>
      </c>
      <c r="AB18" s="48">
        <f t="shared" si="2"/>
        <v>16</v>
      </c>
    </row>
    <row r="19" spans="1:28" x14ac:dyDescent="0.25">
      <c r="A19" s="219">
        <v>228</v>
      </c>
      <c r="B19" s="109" t="s">
        <v>648</v>
      </c>
      <c r="C19" s="14">
        <v>8.0500000000000007</v>
      </c>
      <c r="D19" s="14">
        <v>7.5</v>
      </c>
      <c r="E19" s="14">
        <f t="shared" ref="E19:E24" si="7">SUM(C19,D19)</f>
        <v>15.55</v>
      </c>
      <c r="G19" s="219">
        <v>234</v>
      </c>
      <c r="H19" s="109" t="s">
        <v>653</v>
      </c>
      <c r="I19" s="14">
        <v>8.9499999999999993</v>
      </c>
      <c r="J19" s="14">
        <v>8.3000000000000007</v>
      </c>
      <c r="K19" s="14">
        <f t="shared" ref="K19:K24" si="8">SUM(I19,J19)</f>
        <v>17.25</v>
      </c>
      <c r="M19" s="219">
        <v>240</v>
      </c>
      <c r="N19" s="109" t="s">
        <v>532</v>
      </c>
      <c r="O19" s="14">
        <v>7.7</v>
      </c>
      <c r="P19" s="14">
        <v>6.5</v>
      </c>
      <c r="Q19" s="14">
        <f t="shared" ref="Q19:Q20" si="9">SUM(O19,P19)</f>
        <v>14.2</v>
      </c>
      <c r="U19" s="17" t="s">
        <v>645</v>
      </c>
      <c r="V19" s="109" t="s">
        <v>648</v>
      </c>
      <c r="W19" s="15">
        <f>C19</f>
        <v>8.0500000000000007</v>
      </c>
      <c r="X19" s="48">
        <f t="shared" si="1"/>
        <v>15</v>
      </c>
      <c r="Y19" s="15">
        <f>D19</f>
        <v>7.5</v>
      </c>
      <c r="Z19" s="48">
        <f t="shared" si="2"/>
        <v>13</v>
      </c>
      <c r="AA19" s="77">
        <f>SUM(Table351550578[[#This Row],[Floor4]],Table351550578[[#This Row],[Vault6]])</f>
        <v>15.55</v>
      </c>
      <c r="AB19" s="48">
        <f t="shared" si="2"/>
        <v>12</v>
      </c>
    </row>
    <row r="20" spans="1:28" x14ac:dyDescent="0.25">
      <c r="A20" s="219">
        <v>229</v>
      </c>
      <c r="B20" s="109" t="s">
        <v>649</v>
      </c>
      <c r="C20" s="14">
        <v>8.1999999999999993</v>
      </c>
      <c r="D20" s="14">
        <v>6.9</v>
      </c>
      <c r="E20" s="14">
        <f t="shared" si="7"/>
        <v>15.1</v>
      </c>
      <c r="G20" s="219">
        <v>235</v>
      </c>
      <c r="H20" s="109" t="s">
        <v>654</v>
      </c>
      <c r="I20" s="14">
        <v>7.45</v>
      </c>
      <c r="J20" s="14">
        <v>7.85</v>
      </c>
      <c r="K20" s="14">
        <f t="shared" si="8"/>
        <v>15.3</v>
      </c>
      <c r="M20" s="219">
        <v>241</v>
      </c>
      <c r="N20" s="153" t="s">
        <v>533</v>
      </c>
      <c r="O20" s="14">
        <v>8.5500000000000007</v>
      </c>
      <c r="P20" s="14">
        <v>7.05</v>
      </c>
      <c r="Q20" s="14">
        <f t="shared" si="9"/>
        <v>15.600000000000001</v>
      </c>
      <c r="U20" s="17" t="s">
        <v>645</v>
      </c>
      <c r="V20" s="109" t="s">
        <v>649</v>
      </c>
      <c r="W20" s="15">
        <f t="shared" ref="W20:W23" si="10">C20</f>
        <v>8.1999999999999993</v>
      </c>
      <c r="X20" s="48">
        <f t="shared" si="1"/>
        <v>14</v>
      </c>
      <c r="Y20" s="15">
        <f>D20</f>
        <v>6.9</v>
      </c>
      <c r="Z20" s="48">
        <f t="shared" si="2"/>
        <v>17</v>
      </c>
      <c r="AA20" s="77">
        <f>SUM(Table351550578[[#This Row],[Floor4]],Table351550578[[#This Row],[Vault6]])</f>
        <v>15.1</v>
      </c>
      <c r="AB20" s="48">
        <f t="shared" si="2"/>
        <v>17</v>
      </c>
    </row>
    <row r="21" spans="1:28" x14ac:dyDescent="0.25">
      <c r="A21" s="219">
        <v>230</v>
      </c>
      <c r="B21" s="109" t="s">
        <v>650</v>
      </c>
      <c r="C21" s="14">
        <v>8.4</v>
      </c>
      <c r="D21" s="14">
        <v>6.95</v>
      </c>
      <c r="E21" s="14">
        <f t="shared" si="7"/>
        <v>15.350000000000001</v>
      </c>
      <c r="G21" s="219">
        <v>236</v>
      </c>
      <c r="H21" s="109" t="s">
        <v>655</v>
      </c>
      <c r="I21" s="14">
        <v>8.65</v>
      </c>
      <c r="J21" s="14">
        <v>8.5</v>
      </c>
      <c r="K21" s="14">
        <f t="shared" si="8"/>
        <v>17.149999999999999</v>
      </c>
      <c r="M21" s="121"/>
      <c r="N21" s="132"/>
      <c r="O21" s="82"/>
      <c r="P21" s="82"/>
      <c r="Q21" s="82"/>
      <c r="U21" s="17" t="s">
        <v>645</v>
      </c>
      <c r="V21" s="109" t="s">
        <v>650</v>
      </c>
      <c r="W21" s="15">
        <f t="shared" si="10"/>
        <v>8.4</v>
      </c>
      <c r="X21" s="48">
        <f t="shared" si="1"/>
        <v>12</v>
      </c>
      <c r="Y21" s="15">
        <f>D21</f>
        <v>6.95</v>
      </c>
      <c r="Z21" s="48">
        <f t="shared" si="2"/>
        <v>16</v>
      </c>
      <c r="AA21" s="77">
        <f>SUM(Table351550578[[#This Row],[Floor4]],Table351550578[[#This Row],[Vault6]])</f>
        <v>15.350000000000001</v>
      </c>
      <c r="AB21" s="48">
        <f t="shared" si="2"/>
        <v>14.000000000000002</v>
      </c>
    </row>
    <row r="22" spans="1:28" x14ac:dyDescent="0.25">
      <c r="A22" s="219">
        <v>231</v>
      </c>
      <c r="B22" s="112" t="s">
        <v>651</v>
      </c>
      <c r="C22" s="14">
        <v>8.8000000000000007</v>
      </c>
      <c r="D22" s="14">
        <v>7.8</v>
      </c>
      <c r="E22" s="14">
        <f t="shared" si="7"/>
        <v>16.600000000000001</v>
      </c>
      <c r="G22" s="219">
        <v>237</v>
      </c>
      <c r="H22" s="109" t="s">
        <v>656</v>
      </c>
      <c r="I22" s="14">
        <v>8.85</v>
      </c>
      <c r="J22" s="14">
        <v>7.8</v>
      </c>
      <c r="K22" s="14">
        <f t="shared" si="8"/>
        <v>16.649999999999999</v>
      </c>
      <c r="M22" s="266" t="s">
        <v>306</v>
      </c>
      <c r="N22" s="267"/>
      <c r="O22" s="267"/>
      <c r="P22" s="267"/>
      <c r="Q22" s="268"/>
      <c r="U22" s="17" t="s">
        <v>645</v>
      </c>
      <c r="V22" s="112" t="s">
        <v>651</v>
      </c>
      <c r="W22" s="15">
        <f t="shared" si="10"/>
        <v>8.8000000000000007</v>
      </c>
      <c r="X22" s="48">
        <f t="shared" si="1"/>
        <v>8</v>
      </c>
      <c r="Y22" s="15">
        <f>D22</f>
        <v>7.8</v>
      </c>
      <c r="Z22" s="48">
        <f t="shared" si="2"/>
        <v>10</v>
      </c>
      <c r="AA22" s="77">
        <f>SUM(Table351550578[[#This Row],[Floor4]],Table351550578[[#This Row],[Vault6]])</f>
        <v>16.600000000000001</v>
      </c>
      <c r="AB22" s="48">
        <f t="shared" si="2"/>
        <v>7</v>
      </c>
    </row>
    <row r="23" spans="1:28" x14ac:dyDescent="0.25">
      <c r="A23" s="219">
        <v>232</v>
      </c>
      <c r="B23" s="237" t="s">
        <v>652</v>
      </c>
      <c r="C23" s="14">
        <v>9</v>
      </c>
      <c r="D23" s="14">
        <v>7.6</v>
      </c>
      <c r="E23" s="14">
        <f t="shared" si="7"/>
        <v>16.600000000000001</v>
      </c>
      <c r="G23" s="219">
        <v>238</v>
      </c>
      <c r="H23" s="109" t="s">
        <v>657</v>
      </c>
      <c r="I23" s="14">
        <v>7.7</v>
      </c>
      <c r="J23" s="14">
        <v>7.45</v>
      </c>
      <c r="K23" s="14">
        <f t="shared" si="8"/>
        <v>15.15</v>
      </c>
      <c r="M23" s="10" t="s">
        <v>1</v>
      </c>
      <c r="N23" s="10" t="s">
        <v>2</v>
      </c>
      <c r="O23" s="10" t="s">
        <v>3</v>
      </c>
      <c r="P23" s="10" t="s">
        <v>4</v>
      </c>
      <c r="Q23" s="10" t="s">
        <v>5</v>
      </c>
      <c r="U23" s="17" t="s">
        <v>645</v>
      </c>
      <c r="V23" s="109" t="s">
        <v>652</v>
      </c>
      <c r="W23" s="15">
        <f t="shared" si="10"/>
        <v>9</v>
      </c>
      <c r="X23" s="48">
        <f t="shared" si="1"/>
        <v>4</v>
      </c>
      <c r="Y23" s="15">
        <f>D23</f>
        <v>7.6</v>
      </c>
      <c r="Z23" s="48">
        <f t="shared" si="2"/>
        <v>11</v>
      </c>
      <c r="AA23" s="77">
        <f>SUM(Table351550578[[#This Row],[Floor4]],Table351550578[[#This Row],[Vault6]])</f>
        <v>16.600000000000001</v>
      </c>
      <c r="AB23" s="48">
        <f t="shared" si="2"/>
        <v>7</v>
      </c>
    </row>
    <row r="24" spans="1:28" ht="16.5" thickBot="1" x14ac:dyDescent="0.3">
      <c r="A24" s="219">
        <v>233</v>
      </c>
      <c r="B24" s="113"/>
      <c r="C24" s="14">
        <v>0</v>
      </c>
      <c r="D24" s="14">
        <v>0</v>
      </c>
      <c r="E24" s="18">
        <f t="shared" si="7"/>
        <v>0</v>
      </c>
      <c r="F24" s="9"/>
      <c r="G24" s="219">
        <v>239</v>
      </c>
      <c r="H24" s="113"/>
      <c r="I24" s="14">
        <v>0</v>
      </c>
      <c r="J24" s="14">
        <v>0</v>
      </c>
      <c r="K24" s="18">
        <f t="shared" si="8"/>
        <v>0</v>
      </c>
      <c r="L24" s="9"/>
      <c r="M24" s="219">
        <v>242</v>
      </c>
      <c r="N24" s="109" t="s">
        <v>304</v>
      </c>
      <c r="O24" s="14">
        <v>8.1999999999999993</v>
      </c>
      <c r="P24" s="14">
        <v>6.95</v>
      </c>
      <c r="Q24" s="14">
        <f t="shared" ref="Q24" si="11">SUM(O24,P24)</f>
        <v>15.149999999999999</v>
      </c>
      <c r="U24" s="17" t="s">
        <v>645</v>
      </c>
      <c r="V24" s="109" t="s">
        <v>653</v>
      </c>
      <c r="W24" s="15">
        <f>I19</f>
        <v>8.9499999999999993</v>
      </c>
      <c r="X24" s="48">
        <f t="shared" si="1"/>
        <v>5</v>
      </c>
      <c r="Y24" s="15">
        <f>J19</f>
        <v>8.3000000000000007</v>
      </c>
      <c r="Z24" s="48">
        <f t="shared" si="2"/>
        <v>3</v>
      </c>
      <c r="AA24" s="77">
        <f>SUM(Table351550578[[#This Row],[Floor4]],Table351550578[[#This Row],[Vault6]])</f>
        <v>17.25</v>
      </c>
      <c r="AB24" s="48">
        <f t="shared" si="2"/>
        <v>2</v>
      </c>
    </row>
    <row r="25" spans="1:28" ht="16.5" thickBot="1" x14ac:dyDescent="0.3">
      <c r="B25" s="33" t="s">
        <v>10</v>
      </c>
      <c r="C25" s="20">
        <f>SUM(C19:C24)-SMALL(C19:C24,1)-SMALL(C19:C24,2)</f>
        <v>34.400000000000006</v>
      </c>
      <c r="D25" s="20">
        <f>SUM(D19:D24)-SMALL(D19:D24,1)-SMALL(D19:D24,2)</f>
        <v>29.85</v>
      </c>
      <c r="E25" s="21">
        <f>SUM(C25:D25)</f>
        <v>64.25</v>
      </c>
      <c r="F25" s="9"/>
      <c r="H25" s="33" t="s">
        <v>10</v>
      </c>
      <c r="I25" s="20">
        <f>SUM(I19:I24)-SMALL(I19:I24,1)-SMALL(I19:I24,2)</f>
        <v>34.15</v>
      </c>
      <c r="J25" s="20">
        <f>SUM(J19:J24)-SMALL(J19:J24,1)-SMALL(J19:J24,2)</f>
        <v>32.449999999999996</v>
      </c>
      <c r="K25" s="21">
        <f>SUM(I25:J25)</f>
        <v>66.599999999999994</v>
      </c>
      <c r="L25" s="9"/>
      <c r="M25" s="1"/>
      <c r="N25" s="123"/>
      <c r="O25" s="71"/>
      <c r="P25" s="71"/>
      <c r="Q25" s="124"/>
      <c r="U25" s="17" t="s">
        <v>645</v>
      </c>
      <c r="V25" s="109" t="s">
        <v>654</v>
      </c>
      <c r="W25" s="15">
        <f t="shared" ref="W25:W28" si="12">I20</f>
        <v>7.45</v>
      </c>
      <c r="X25" s="48">
        <f t="shared" si="1"/>
        <v>17</v>
      </c>
      <c r="Y25" s="15">
        <f>J20</f>
        <v>7.85</v>
      </c>
      <c r="Z25" s="48">
        <f t="shared" si="2"/>
        <v>9</v>
      </c>
      <c r="AA25" s="77">
        <f>SUM(Table351550578[[#This Row],[Floor4]],Table351550578[[#This Row],[Vault6]])</f>
        <v>15.3</v>
      </c>
      <c r="AB25" s="48">
        <f t="shared" si="2"/>
        <v>15.000000000000002</v>
      </c>
    </row>
    <row r="26" spans="1:28" x14ac:dyDescent="0.25">
      <c r="B26" s="110" t="s">
        <v>107</v>
      </c>
      <c r="D26" s="33"/>
      <c r="E26" s="34"/>
      <c r="H26" s="110" t="s">
        <v>107</v>
      </c>
      <c r="J26" s="33"/>
      <c r="K26" s="34"/>
      <c r="M26" s="1"/>
      <c r="N26" s="47" t="s">
        <v>13</v>
      </c>
      <c r="O26" s="51" t="s">
        <v>5</v>
      </c>
      <c r="P26" s="52" t="s">
        <v>11</v>
      </c>
      <c r="Q26" s="137"/>
      <c r="U26" s="17" t="s">
        <v>645</v>
      </c>
      <c r="V26" s="109" t="s">
        <v>655</v>
      </c>
      <c r="W26" s="15">
        <f t="shared" si="12"/>
        <v>8.65</v>
      </c>
      <c r="X26" s="48">
        <f t="shared" si="1"/>
        <v>10</v>
      </c>
      <c r="Y26" s="15">
        <f>J21</f>
        <v>8.5</v>
      </c>
      <c r="Z26" s="48">
        <f t="shared" si="2"/>
        <v>1</v>
      </c>
      <c r="AA26" s="77">
        <f>SUM(Table351550578[[#This Row],[Floor4]],Table351550578[[#This Row],[Vault6]])</f>
        <v>17.149999999999999</v>
      </c>
      <c r="AB26" s="48">
        <f t="shared" si="2"/>
        <v>3</v>
      </c>
    </row>
    <row r="27" spans="1:28" x14ac:dyDescent="0.25">
      <c r="M27" s="127"/>
      <c r="N27" s="53" t="s">
        <v>76</v>
      </c>
      <c r="O27" s="55">
        <f t="shared" ref="O27" si="13">E14</f>
        <v>47.900000000000006</v>
      </c>
      <c r="P27" s="48">
        <f>SUMPRODUCT((O$27:O$31&gt;O27)/COUNTIF(O$27:O$31,O$27:O$31&amp;""))+1</f>
        <v>5</v>
      </c>
      <c r="Q27" s="1"/>
      <c r="U27" s="17" t="s">
        <v>645</v>
      </c>
      <c r="V27" s="109" t="s">
        <v>656</v>
      </c>
      <c r="W27" s="15">
        <f t="shared" si="12"/>
        <v>8.85</v>
      </c>
      <c r="X27" s="48">
        <f t="shared" si="1"/>
        <v>7</v>
      </c>
      <c r="Y27" s="15">
        <f>J22</f>
        <v>7.8</v>
      </c>
      <c r="Z27" s="48">
        <f t="shared" si="2"/>
        <v>10</v>
      </c>
      <c r="AA27" s="77">
        <f>SUM(Table351550578[[#This Row],[Floor4]],Table351550578[[#This Row],[Vault6]])</f>
        <v>16.649999999999999</v>
      </c>
      <c r="AB27" s="48">
        <f t="shared" si="2"/>
        <v>6</v>
      </c>
    </row>
    <row r="28" spans="1:28" x14ac:dyDescent="0.25">
      <c r="A28" s="266" t="s">
        <v>976</v>
      </c>
      <c r="B28" s="267"/>
      <c r="C28" s="267"/>
      <c r="D28" s="267"/>
      <c r="E28" s="268"/>
      <c r="F28" s="127"/>
      <c r="G28" s="269"/>
      <c r="H28" s="269"/>
      <c r="I28" s="269"/>
      <c r="J28" s="269"/>
      <c r="K28" s="269"/>
      <c r="L28" s="9"/>
      <c r="M28" s="269"/>
      <c r="N28" s="53" t="s">
        <v>64</v>
      </c>
      <c r="O28" s="55">
        <f>K14</f>
        <v>68.949999999999989</v>
      </c>
      <c r="P28" s="48">
        <f>SUMPRODUCT((O$27:O$31&gt;O28)/COUNTIF(O$27:O$31,O$27:O$31&amp;""))+1</f>
        <v>1</v>
      </c>
      <c r="Q28" s="269"/>
      <c r="U28" s="17" t="s">
        <v>645</v>
      </c>
      <c r="V28" s="109" t="s">
        <v>657</v>
      </c>
      <c r="W28" s="15">
        <f t="shared" si="12"/>
        <v>7.7</v>
      </c>
      <c r="X28" s="48">
        <f t="shared" si="1"/>
        <v>16</v>
      </c>
      <c r="Y28" s="15">
        <f>J23</f>
        <v>7.45</v>
      </c>
      <c r="Z28" s="48">
        <f t="shared" si="2"/>
        <v>14</v>
      </c>
      <c r="AA28" s="77">
        <f>SUM(Table351550578[[#This Row],[Floor4]],Table351550578[[#This Row],[Vault6]])</f>
        <v>15.15</v>
      </c>
      <c r="AB28" s="48">
        <f t="shared" si="2"/>
        <v>16</v>
      </c>
    </row>
    <row r="29" spans="1:28" x14ac:dyDescent="0.25">
      <c r="A29" s="10" t="s">
        <v>1</v>
      </c>
      <c r="B29" s="10" t="s">
        <v>2</v>
      </c>
      <c r="C29" s="10" t="s">
        <v>3</v>
      </c>
      <c r="D29" s="10" t="s">
        <v>4</v>
      </c>
      <c r="E29" s="10" t="s">
        <v>5</v>
      </c>
      <c r="F29" s="1"/>
      <c r="G29" s="133"/>
      <c r="H29" s="133"/>
      <c r="I29" s="133"/>
      <c r="J29" s="133"/>
      <c r="K29" s="133"/>
      <c r="M29" s="92"/>
      <c r="N29" s="53" t="s">
        <v>37</v>
      </c>
      <c r="O29" s="55">
        <f>Q14</f>
        <v>66.2</v>
      </c>
      <c r="P29" s="48">
        <f>SUMPRODUCT((O$27:O$31&gt;O29)/COUNTIF(O$27:O$31,O$27:O$31&amp;""))+1</f>
        <v>3</v>
      </c>
      <c r="Q29" s="133"/>
      <c r="U29" s="17" t="s">
        <v>975</v>
      </c>
      <c r="V29" s="109" t="s">
        <v>321</v>
      </c>
      <c r="W29" s="15">
        <f>C30</f>
        <v>8.65</v>
      </c>
      <c r="X29" s="48">
        <f t="shared" si="1"/>
        <v>10</v>
      </c>
      <c r="Y29" s="15">
        <f>D30</f>
        <v>7.85</v>
      </c>
      <c r="Z29" s="48">
        <f t="shared" si="2"/>
        <v>9</v>
      </c>
      <c r="AA29" s="77">
        <f>SUM(Table351550578[[#This Row],[Floor4]],Table351550578[[#This Row],[Vault6]])</f>
        <v>16.5</v>
      </c>
      <c r="AB29" s="48">
        <f t="shared" si="2"/>
        <v>7.9999999999999991</v>
      </c>
    </row>
    <row r="30" spans="1:28" x14ac:dyDescent="0.25">
      <c r="A30" s="219">
        <v>243</v>
      </c>
      <c r="B30" s="109" t="s">
        <v>321</v>
      </c>
      <c r="C30" s="14">
        <v>8.65</v>
      </c>
      <c r="D30" s="14">
        <v>7.85</v>
      </c>
      <c r="E30" s="14">
        <f t="shared" ref="E30" si="14">SUM(C30,D30)</f>
        <v>16.5</v>
      </c>
      <c r="F30" s="1"/>
      <c r="G30" s="121"/>
      <c r="H30" s="132"/>
      <c r="I30" s="82"/>
      <c r="J30" s="82"/>
      <c r="K30" s="82"/>
      <c r="M30" s="95"/>
      <c r="N30" s="53" t="s">
        <v>1032</v>
      </c>
      <c r="O30" s="54">
        <f>E25</f>
        <v>64.25</v>
      </c>
      <c r="P30" s="48">
        <f>SUMPRODUCT((O$27:O$31&gt;O30)/COUNTIF(O$27:O$31,O$27:O$31&amp;""))+1</f>
        <v>4</v>
      </c>
      <c r="Q30" s="82"/>
      <c r="U30" s="17" t="s">
        <v>164</v>
      </c>
      <c r="V30" s="120" t="s">
        <v>461</v>
      </c>
      <c r="W30" s="15">
        <f>I8</f>
        <v>9</v>
      </c>
      <c r="X30" s="48">
        <f t="shared" si="1"/>
        <v>4</v>
      </c>
      <c r="Y30" s="15">
        <f t="shared" ref="Y30:Y35" si="15">J8</f>
        <v>8.15</v>
      </c>
      <c r="Z30" s="48">
        <f t="shared" si="2"/>
        <v>5</v>
      </c>
      <c r="AA30" s="77">
        <f>SUM(Table351550578[[#This Row],[Floor4]],Table351550578[[#This Row],[Vault6]])</f>
        <v>17.149999999999999</v>
      </c>
      <c r="AB30" s="48">
        <f t="shared" si="2"/>
        <v>3</v>
      </c>
    </row>
    <row r="31" spans="1:28" x14ac:dyDescent="0.25">
      <c r="A31" s="121"/>
      <c r="B31" s="132"/>
      <c r="C31" s="82"/>
      <c r="D31" s="82"/>
      <c r="E31" s="82"/>
      <c r="F31" s="1"/>
      <c r="G31" s="121"/>
      <c r="H31" s="132"/>
      <c r="I31" s="82"/>
      <c r="J31" s="82"/>
      <c r="K31" s="82"/>
      <c r="M31" s="95"/>
      <c r="N31" s="62" t="s">
        <v>1033</v>
      </c>
      <c r="O31" s="69">
        <f>K25</f>
        <v>66.599999999999994</v>
      </c>
      <c r="P31" s="48">
        <f>SUMPRODUCT((O$27:O$31&gt;O31)/COUNTIF(O$27:O$31,O$27:O$31&amp;""))+1</f>
        <v>2</v>
      </c>
      <c r="Q31" s="82"/>
      <c r="U31" s="17" t="s">
        <v>164</v>
      </c>
      <c r="V31" s="120" t="s">
        <v>172</v>
      </c>
      <c r="W31" s="15">
        <f t="shared" ref="W31:W35" si="16">I9</f>
        <v>9.25</v>
      </c>
      <c r="X31" s="48">
        <f t="shared" si="1"/>
        <v>1</v>
      </c>
      <c r="Y31" s="15">
        <f t="shared" si="15"/>
        <v>7.55</v>
      </c>
      <c r="Z31" s="48">
        <f t="shared" si="2"/>
        <v>12</v>
      </c>
      <c r="AA31" s="77">
        <f>SUM(Table351550578[[#This Row],[Floor4]],Table351550578[[#This Row],[Vault6]])</f>
        <v>16.8</v>
      </c>
      <c r="AB31" s="48">
        <f t="shared" si="2"/>
        <v>5</v>
      </c>
    </row>
    <row r="32" spans="1:28" x14ac:dyDescent="0.25">
      <c r="A32" s="121"/>
      <c r="B32" s="132"/>
      <c r="C32" s="82"/>
      <c r="D32" s="82"/>
      <c r="E32" s="82"/>
      <c r="F32" s="1"/>
      <c r="G32" s="121"/>
      <c r="H32" s="132"/>
      <c r="I32" s="82"/>
      <c r="J32" s="82"/>
      <c r="K32" s="82"/>
      <c r="M32" s="121"/>
      <c r="Q32" s="82"/>
      <c r="U32" s="17" t="s">
        <v>164</v>
      </c>
      <c r="V32" s="120" t="s">
        <v>170</v>
      </c>
      <c r="W32" s="15">
        <f t="shared" si="16"/>
        <v>0</v>
      </c>
      <c r="X32" s="48">
        <f t="shared" si="1"/>
        <v>18</v>
      </c>
      <c r="Y32" s="15">
        <f t="shared" si="15"/>
        <v>0</v>
      </c>
      <c r="Z32" s="48">
        <f t="shared" si="2"/>
        <v>19</v>
      </c>
      <c r="AA32" s="77">
        <f>SUM(Table351550578[[#This Row],[Floor4]],Table351550578[[#This Row],[Vault6]])</f>
        <v>0</v>
      </c>
      <c r="AB32" s="48">
        <f t="shared" si="2"/>
        <v>19</v>
      </c>
    </row>
    <row r="33" spans="1:28" x14ac:dyDescent="0.25">
      <c r="A33" s="121"/>
      <c r="B33" s="132"/>
      <c r="C33" s="82"/>
      <c r="D33" s="82"/>
      <c r="E33" s="82"/>
      <c r="F33" s="1"/>
      <c r="G33" s="121"/>
      <c r="H33" s="132"/>
      <c r="I33" s="82"/>
      <c r="J33" s="82"/>
      <c r="K33" s="82"/>
      <c r="M33" s="121"/>
      <c r="Q33" s="82"/>
      <c r="U33" s="17" t="s">
        <v>164</v>
      </c>
      <c r="V33" s="120" t="s">
        <v>174</v>
      </c>
      <c r="W33" s="15">
        <f t="shared" si="16"/>
        <v>8.6999999999999993</v>
      </c>
      <c r="X33" s="48">
        <f t="shared" si="1"/>
        <v>9</v>
      </c>
      <c r="Y33" s="15">
        <f t="shared" si="15"/>
        <v>8.1</v>
      </c>
      <c r="Z33" s="48">
        <f t="shared" si="2"/>
        <v>6</v>
      </c>
      <c r="AA33" s="77">
        <f>SUM(Table351550578[[#This Row],[Floor4]],Table351550578[[#This Row],[Vault6]])</f>
        <v>16.799999999999997</v>
      </c>
      <c r="AB33" s="48">
        <f t="shared" si="2"/>
        <v>5</v>
      </c>
    </row>
    <row r="34" spans="1:28" x14ac:dyDescent="0.25">
      <c r="A34" s="121"/>
      <c r="B34" s="132"/>
      <c r="C34" s="82"/>
      <c r="D34" s="82"/>
      <c r="E34" s="82"/>
      <c r="F34" s="1"/>
      <c r="G34" s="121"/>
      <c r="H34" s="132"/>
      <c r="I34" s="82"/>
      <c r="J34" s="75"/>
      <c r="K34" s="82"/>
      <c r="M34" s="121"/>
      <c r="Q34" s="82"/>
      <c r="U34" s="17" t="s">
        <v>164</v>
      </c>
      <c r="V34" s="120" t="s">
        <v>1100</v>
      </c>
      <c r="W34" s="15">
        <f t="shared" si="16"/>
        <v>8.85</v>
      </c>
      <c r="X34" s="48">
        <f t="shared" si="1"/>
        <v>7</v>
      </c>
      <c r="Y34" s="15">
        <f t="shared" si="15"/>
        <v>8.1999999999999993</v>
      </c>
      <c r="Z34" s="48">
        <f t="shared" si="2"/>
        <v>4</v>
      </c>
      <c r="AA34" s="77">
        <f>SUM(Table351550578[[#This Row],[Floor4]],Table351550578[[#This Row],[Vault6]])</f>
        <v>17.049999999999997</v>
      </c>
      <c r="AB34" s="48">
        <f t="shared" si="2"/>
        <v>4</v>
      </c>
    </row>
    <row r="35" spans="1:28" x14ac:dyDescent="0.25">
      <c r="A35" s="121"/>
      <c r="B35" s="132"/>
      <c r="C35" s="82"/>
      <c r="D35" s="82"/>
      <c r="E35" s="75"/>
      <c r="F35" s="127"/>
      <c r="G35" s="121"/>
      <c r="H35" s="132"/>
      <c r="I35" s="82"/>
      <c r="J35" s="82"/>
      <c r="K35" s="75"/>
      <c r="L35" s="9"/>
      <c r="M35" s="121"/>
      <c r="Q35" s="75"/>
      <c r="U35" s="17" t="s">
        <v>164</v>
      </c>
      <c r="V35" s="131" t="s">
        <v>93</v>
      </c>
      <c r="W35" s="15">
        <f t="shared" si="16"/>
        <v>9.0500000000000007</v>
      </c>
      <c r="X35" s="48">
        <f t="shared" si="1"/>
        <v>3</v>
      </c>
      <c r="Y35" s="15">
        <f t="shared" si="15"/>
        <v>8.35</v>
      </c>
      <c r="Z35" s="48">
        <f t="shared" si="2"/>
        <v>2</v>
      </c>
      <c r="AA35" s="77">
        <f>SUM(Table351550578[[#This Row],[Floor4]],Table351550578[[#This Row],[Vault6]])</f>
        <v>17.399999999999999</v>
      </c>
      <c r="AB35" s="48">
        <f t="shared" si="2"/>
        <v>1</v>
      </c>
    </row>
    <row r="36" spans="1:28" x14ac:dyDescent="0.25">
      <c r="A36" s="1"/>
      <c r="B36" s="1"/>
      <c r="C36" s="1"/>
      <c r="D36" s="1"/>
      <c r="E36" s="1"/>
      <c r="F36" s="1"/>
      <c r="G36" s="1"/>
      <c r="H36" s="1"/>
      <c r="I36" s="1"/>
      <c r="J36" s="1"/>
      <c r="K36" s="1"/>
    </row>
    <row r="37" spans="1:28" x14ac:dyDescent="0.25">
      <c r="A37" s="1"/>
      <c r="B37" s="1"/>
      <c r="C37" s="1"/>
      <c r="D37" s="1"/>
      <c r="E37" s="1"/>
      <c r="F37" s="1"/>
      <c r="G37" s="1"/>
      <c r="H37" s="1"/>
      <c r="I37" s="1"/>
      <c r="J37" s="1"/>
      <c r="K37" s="1"/>
    </row>
    <row r="38" spans="1:28" x14ac:dyDescent="0.25">
      <c r="A38" s="1"/>
      <c r="B38" s="1"/>
      <c r="C38" s="1"/>
      <c r="D38" s="1"/>
      <c r="E38" s="1"/>
      <c r="F38" s="1"/>
      <c r="G38" s="1"/>
      <c r="H38" s="1"/>
      <c r="I38" s="1"/>
      <c r="J38" s="1"/>
      <c r="K38" s="1"/>
    </row>
    <row r="39" spans="1:28" x14ac:dyDescent="0.25">
      <c r="A39" s="1"/>
      <c r="B39" s="1"/>
      <c r="C39" s="1"/>
      <c r="D39" s="1"/>
      <c r="E39" s="1"/>
      <c r="F39" s="1"/>
      <c r="G39" s="1"/>
      <c r="H39" s="1"/>
      <c r="I39" s="1"/>
      <c r="J39" s="1"/>
      <c r="K39" s="1"/>
    </row>
    <row r="40" spans="1:28" x14ac:dyDescent="0.25">
      <c r="A40" s="1"/>
      <c r="B40" s="1"/>
      <c r="C40" s="1"/>
      <c r="D40" s="1"/>
      <c r="E40" s="1"/>
      <c r="F40" s="1"/>
      <c r="G40" s="121"/>
      <c r="H40" s="122"/>
      <c r="I40" s="82"/>
      <c r="J40" s="82"/>
      <c r="K40" s="82"/>
    </row>
    <row r="41" spans="1:28" x14ac:dyDescent="0.25">
      <c r="A41" s="121"/>
      <c r="B41" s="132"/>
      <c r="C41" s="82"/>
      <c r="D41" s="82"/>
      <c r="E41" s="82"/>
      <c r="F41" s="1"/>
      <c r="G41" s="121"/>
      <c r="H41" s="122"/>
      <c r="I41" s="82"/>
      <c r="J41" s="82"/>
      <c r="K41" s="82"/>
    </row>
    <row r="42" spans="1:28" x14ac:dyDescent="0.25">
      <c r="A42" s="1"/>
      <c r="B42" s="1"/>
      <c r="C42" s="1"/>
      <c r="D42" s="1"/>
      <c r="E42" s="1"/>
      <c r="F42" s="1"/>
      <c r="G42" s="1"/>
      <c r="H42" s="1"/>
      <c r="I42" s="1"/>
      <c r="J42" s="1"/>
      <c r="K42" s="1"/>
    </row>
    <row r="43" spans="1:28" x14ac:dyDescent="0.25">
      <c r="A43" s="1"/>
      <c r="B43" s="1"/>
      <c r="C43" s="1"/>
      <c r="D43" s="1"/>
      <c r="E43" s="1"/>
      <c r="F43" s="1"/>
      <c r="G43" s="1"/>
      <c r="H43" s="1"/>
      <c r="I43" s="1"/>
      <c r="J43" s="1"/>
      <c r="K43" s="1"/>
    </row>
    <row r="44" spans="1:28" x14ac:dyDescent="0.25">
      <c r="A44" s="1"/>
      <c r="B44" s="1"/>
      <c r="C44" s="1"/>
      <c r="D44" s="1"/>
      <c r="E44" s="1"/>
      <c r="F44" s="1"/>
      <c r="G44" s="1"/>
      <c r="H44" s="1"/>
      <c r="I44" s="1"/>
      <c r="J44" s="1"/>
      <c r="K44" s="1"/>
    </row>
    <row r="50" spans="1:28" x14ac:dyDescent="0.25">
      <c r="A50" s="1"/>
      <c r="B50" s="1"/>
      <c r="C50" s="1"/>
      <c r="D50" s="1"/>
      <c r="E50" s="1"/>
      <c r="X50"/>
      <c r="Z50"/>
      <c r="AA50"/>
      <c r="AB50"/>
    </row>
    <row r="51" spans="1:28" x14ac:dyDescent="0.25">
      <c r="A51" s="121"/>
      <c r="B51" s="132"/>
      <c r="C51" s="132"/>
      <c r="D51" s="132"/>
      <c r="E51" s="82"/>
      <c r="G51" s="121"/>
      <c r="H51" s="122"/>
      <c r="I51" s="82"/>
      <c r="J51" s="82"/>
      <c r="K51" s="82"/>
      <c r="X51"/>
      <c r="Z51"/>
      <c r="AA51"/>
      <c r="AB51"/>
    </row>
    <row r="52" spans="1:28" x14ac:dyDescent="0.25">
      <c r="A52" s="121"/>
      <c r="B52" s="132"/>
      <c r="C52" s="132"/>
      <c r="D52" s="132"/>
      <c r="E52" s="82"/>
      <c r="G52" s="121"/>
      <c r="H52" s="122"/>
      <c r="I52" s="82"/>
      <c r="J52" s="82"/>
      <c r="K52" s="82"/>
      <c r="X52"/>
      <c r="Z52"/>
      <c r="AA52"/>
      <c r="AB52"/>
    </row>
    <row r="53" spans="1:28" x14ac:dyDescent="0.25">
      <c r="A53" s="121"/>
      <c r="B53" s="132"/>
      <c r="C53" s="132"/>
      <c r="D53" s="132"/>
      <c r="E53" s="75"/>
      <c r="G53" s="121"/>
      <c r="H53" s="122"/>
      <c r="I53" s="82"/>
      <c r="J53" s="82"/>
      <c r="K53" s="75"/>
      <c r="X53"/>
      <c r="Z53"/>
      <c r="AA53"/>
      <c r="AB53"/>
    </row>
    <row r="54" spans="1:28" x14ac:dyDescent="0.25">
      <c r="A54" s="1"/>
      <c r="B54" s="123"/>
      <c r="C54" s="71"/>
      <c r="D54" s="71"/>
      <c r="E54" s="124"/>
      <c r="G54" s="1"/>
      <c r="H54" s="123"/>
      <c r="I54" s="71"/>
      <c r="J54" s="71"/>
      <c r="K54" s="124"/>
      <c r="X54"/>
      <c r="Z54"/>
      <c r="AA54"/>
      <c r="AB54"/>
    </row>
  </sheetData>
  <mergeCells count="3">
    <mergeCell ref="A1:AB1"/>
    <mergeCell ref="A2:AB2"/>
    <mergeCell ref="G4:I4"/>
  </mergeCells>
  <phoneticPr fontId="20" type="noConversion"/>
  <conditionalFormatting sqref="Z7:Z35">
    <cfRule type="cellIs" dxfId="686" priority="4" operator="equal">
      <formula>3</formula>
    </cfRule>
    <cfRule type="cellIs" dxfId="685" priority="5" operator="equal">
      <formula>2</formula>
    </cfRule>
    <cfRule type="cellIs" dxfId="684" priority="6" operator="equal">
      <formula>1</formula>
    </cfRule>
  </conditionalFormatting>
  <conditionalFormatting sqref="X7:X35">
    <cfRule type="cellIs" dxfId="683" priority="1" operator="equal">
      <formula>3</formula>
    </cfRule>
    <cfRule type="cellIs" dxfId="682" priority="2" operator="equal">
      <formula>2</formula>
    </cfRule>
    <cfRule type="cellIs" dxfId="681" priority="3" operator="equal">
      <formula>1</formula>
    </cfRule>
  </conditionalFormatting>
  <conditionalFormatting sqref="P28:P31">
    <cfRule type="cellIs" dxfId="680" priority="13" operator="equal">
      <formula>3</formula>
    </cfRule>
    <cfRule type="cellIs" dxfId="679" priority="14" operator="equal">
      <formula>2</formula>
    </cfRule>
    <cfRule type="cellIs" dxfId="678" priority="15" operator="equal">
      <formula>1</formula>
    </cfRule>
    <cfRule type="cellIs" dxfId="677" priority="16" operator="equal">
      <formula>3</formula>
    </cfRule>
    <cfRule type="cellIs" dxfId="676" priority="17" operator="equal">
      <formula>2</formula>
    </cfRule>
    <cfRule type="cellIs" dxfId="675" priority="18" operator="equal">
      <formula>1</formula>
    </cfRule>
  </conditionalFormatting>
  <conditionalFormatting sqref="P27">
    <cfRule type="cellIs" dxfId="674" priority="10" operator="equal">
      <formula>3</formula>
    </cfRule>
    <cfRule type="cellIs" dxfId="673" priority="11" operator="equal">
      <formula>2</formula>
    </cfRule>
    <cfRule type="cellIs" dxfId="672" priority="12" operator="equal">
      <formula>1</formula>
    </cfRule>
  </conditionalFormatting>
  <conditionalFormatting sqref="AB7:AB35">
    <cfRule type="cellIs" dxfId="671" priority="7" operator="equal">
      <formula>3</formula>
    </cfRule>
    <cfRule type="cellIs" dxfId="670" priority="8" operator="equal">
      <formula>2</formula>
    </cfRule>
    <cfRule type="cellIs" dxfId="669" priority="9" operator="equal">
      <formula>1</formula>
    </cfRule>
  </conditionalFormatting>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Q38"/>
  <sheetViews>
    <sheetView zoomScale="90" zoomScaleNormal="90" zoomScalePageLayoutView="90" workbookViewId="0">
      <selection activeCell="Q27" sqref="Q27"/>
    </sheetView>
  </sheetViews>
  <sheetFormatPr defaultColWidth="8.875" defaultRowHeight="15.75" x14ac:dyDescent="0.25"/>
  <cols>
    <col min="1" max="1" width="4.875" customWidth="1"/>
    <col min="2" max="2" width="17.5" bestFit="1" customWidth="1"/>
    <col min="3" max="4" width="7.5" bestFit="1" customWidth="1"/>
    <col min="5" max="5" width="7.375" bestFit="1" customWidth="1"/>
    <col min="6" max="6" width="0.5" customWidth="1"/>
    <col min="7" max="7" width="4.625" bestFit="1" customWidth="1"/>
    <col min="8" max="8" width="16.5" bestFit="1" customWidth="1"/>
    <col min="9" max="10" width="7.5" bestFit="1" customWidth="1"/>
    <col min="11" max="11" width="7.375" bestFit="1" customWidth="1"/>
    <col min="12" max="12" width="0.5" customWidth="1"/>
    <col min="13" max="13" width="4.625" bestFit="1" customWidth="1"/>
    <col min="14" max="14" width="22.125" customWidth="1"/>
    <col min="15" max="15" width="9.125" customWidth="1"/>
    <col min="16" max="16" width="7.5" bestFit="1" customWidth="1"/>
    <col min="17" max="17" width="7.375" bestFit="1" customWidth="1"/>
    <col min="18" max="18" width="0.375" customWidth="1"/>
    <col min="19" max="19" width="0.5" customWidth="1"/>
    <col min="20" max="20" width="1.875" bestFit="1" customWidth="1"/>
    <col min="21" max="21" width="7.625" customWidth="1"/>
    <col min="22" max="22" width="16.625" bestFit="1" customWidth="1"/>
    <col min="23" max="23" width="8.625" customWidth="1"/>
    <col min="24" max="24" width="5.375" customWidth="1"/>
    <col min="25" max="25" width="7.5" customWidth="1"/>
    <col min="26" max="26" width="6.125" style="58" customWidth="1"/>
    <col min="27" max="27" width="8.625" style="39" customWidth="1"/>
    <col min="28" max="28" width="6" style="6" customWidth="1"/>
  </cols>
  <sheetData>
    <row r="1" spans="1:69" s="40" customFormat="1" ht="28.5" x14ac:dyDescent="0.25">
      <c r="A1" s="282" t="s">
        <v>466</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9" s="40" customFormat="1" ht="18.75" x14ac:dyDescent="0.25">
      <c r="A2" s="284" t="s">
        <v>467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2"/>
      <c r="BI2" s="2"/>
    </row>
    <row r="3" spans="1:69" ht="28.5" customHeight="1" x14ac:dyDescent="0.25">
      <c r="E3" s="4"/>
      <c r="F3" s="4"/>
      <c r="G3" s="4"/>
      <c r="H3" s="4"/>
      <c r="I3" s="4"/>
      <c r="J3" s="1"/>
      <c r="K3" s="1"/>
      <c r="L3" s="1"/>
      <c r="M3" s="1"/>
      <c r="N3" s="1"/>
      <c r="O3" s="1"/>
      <c r="P3" s="1"/>
      <c r="Q3" s="1"/>
      <c r="R3" s="1"/>
      <c r="S3" s="1"/>
      <c r="T3" s="1"/>
      <c r="U3" s="1"/>
      <c r="V3" s="1"/>
      <c r="W3" s="1"/>
      <c r="X3" s="1"/>
      <c r="Y3" s="1"/>
      <c r="Z3" s="56"/>
      <c r="AA3" s="36"/>
      <c r="AB3" s="38"/>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21" x14ac:dyDescent="0.35">
      <c r="E4" s="1"/>
      <c r="F4" s="1"/>
      <c r="G4" s="286" t="s">
        <v>1102</v>
      </c>
      <c r="H4" s="304"/>
      <c r="I4" s="304"/>
      <c r="J4" s="305"/>
      <c r="M4" s="1"/>
      <c r="N4" s="1"/>
      <c r="O4" s="1"/>
      <c r="P4" s="1"/>
      <c r="Q4" s="1"/>
      <c r="R4" s="1"/>
      <c r="S4" s="1"/>
      <c r="T4" s="1"/>
      <c r="U4" s="1"/>
      <c r="V4" s="1"/>
      <c r="W4" s="1"/>
      <c r="X4" s="1"/>
      <c r="Y4" s="1"/>
      <c r="Z4" s="56"/>
      <c r="AA4" s="36"/>
      <c r="AB4" s="38"/>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6" spans="1:69" s="9" customFormat="1" x14ac:dyDescent="0.25">
      <c r="A6" s="271" t="s">
        <v>1041</v>
      </c>
      <c r="B6" s="267"/>
      <c r="C6" s="267"/>
      <c r="D6" s="267"/>
      <c r="E6" s="268"/>
      <c r="F6" s="127"/>
      <c r="G6" s="269"/>
      <c r="H6" s="269"/>
      <c r="I6" s="269"/>
      <c r="J6" s="269"/>
      <c r="K6" s="269"/>
      <c r="L6" s="127"/>
      <c r="M6" s="269"/>
      <c r="N6" s="269"/>
      <c r="O6" s="269"/>
      <c r="P6" s="269"/>
      <c r="Q6" s="269"/>
      <c r="U6" s="42" t="s">
        <v>13</v>
      </c>
      <c r="V6" s="43" t="s">
        <v>2</v>
      </c>
      <c r="W6" s="44" t="s">
        <v>6</v>
      </c>
      <c r="X6" s="44" t="s">
        <v>15</v>
      </c>
      <c r="Y6" s="44" t="s">
        <v>7</v>
      </c>
      <c r="Z6" s="57" t="s">
        <v>16</v>
      </c>
      <c r="AA6" s="45" t="s">
        <v>5</v>
      </c>
      <c r="AB6" s="46" t="s">
        <v>17</v>
      </c>
    </row>
    <row r="7" spans="1:69" x14ac:dyDescent="0.25">
      <c r="A7" s="10" t="s">
        <v>1</v>
      </c>
      <c r="B7" s="10" t="s">
        <v>2</v>
      </c>
      <c r="C7" s="10" t="s">
        <v>3</v>
      </c>
      <c r="D7" s="10" t="s">
        <v>4</v>
      </c>
      <c r="E7" s="10" t="s">
        <v>5</v>
      </c>
      <c r="F7" s="1"/>
      <c r="G7" s="133"/>
      <c r="H7" s="133"/>
      <c r="I7" s="133"/>
      <c r="J7" s="133"/>
      <c r="K7" s="133"/>
      <c r="L7" s="1"/>
      <c r="M7" s="133"/>
      <c r="N7" s="133"/>
      <c r="O7" s="133"/>
      <c r="P7" s="133"/>
      <c r="Q7" s="133"/>
      <c r="U7" s="41" t="s">
        <v>257</v>
      </c>
      <c r="V7" s="109" t="s">
        <v>614</v>
      </c>
      <c r="W7" s="14">
        <f>C8</f>
        <v>7.9</v>
      </c>
      <c r="X7" s="48">
        <f>SUMPRODUCT((W$7:W$7&gt;W7)/COUNTIF(W$7:W$7,W$7:W$7&amp;""))+1</f>
        <v>1</v>
      </c>
      <c r="Y7" s="14">
        <f>D8</f>
        <v>8.75</v>
      </c>
      <c r="Z7" s="48">
        <f>SUMPRODUCT((Y$7:Y$7&gt;Y7)/COUNTIF(Y$7:Y$7,Y$7:Y$7&amp;""))+1</f>
        <v>1</v>
      </c>
      <c r="AA7" s="37">
        <f>SUM(Table35121314243979[[#This Row],[Floor]],Table35121314243979[[#This Row],[Vault]])</f>
        <v>16.649999999999999</v>
      </c>
      <c r="AB7" s="48">
        <f>SUMPRODUCT((AA$7:AA$7&gt;AA7)/COUNTIF(AA$7:AA$7,AA$7:AA$7&amp;""))+1</f>
        <v>1</v>
      </c>
    </row>
    <row r="8" spans="1:69" x14ac:dyDescent="0.25">
      <c r="A8" s="219">
        <v>244</v>
      </c>
      <c r="B8" s="109" t="s">
        <v>614</v>
      </c>
      <c r="C8" s="14">
        <v>7.9</v>
      </c>
      <c r="D8" s="14">
        <v>8.75</v>
      </c>
      <c r="E8" s="14">
        <f>SUM(C8,D8)</f>
        <v>16.649999999999999</v>
      </c>
      <c r="F8" s="1"/>
      <c r="G8" s="121"/>
      <c r="H8" s="132"/>
      <c r="I8" s="82"/>
      <c r="J8" s="82"/>
      <c r="K8" s="82"/>
      <c r="L8" s="1"/>
      <c r="M8" s="121"/>
      <c r="N8" s="132"/>
      <c r="O8" s="82"/>
      <c r="P8" s="82"/>
      <c r="Q8" s="82"/>
    </row>
    <row r="9" spans="1:69" x14ac:dyDescent="0.25">
      <c r="A9" s="121"/>
      <c r="B9" s="132"/>
      <c r="C9" s="82"/>
      <c r="D9" s="82"/>
      <c r="E9" s="82"/>
      <c r="F9" s="1"/>
      <c r="G9" s="121"/>
      <c r="H9" s="132"/>
      <c r="I9" s="82"/>
      <c r="J9" s="82"/>
      <c r="K9" s="82"/>
      <c r="L9" s="1"/>
      <c r="M9" s="121"/>
      <c r="N9" s="132"/>
      <c r="O9" s="82"/>
      <c r="P9" s="82"/>
      <c r="Q9" s="82"/>
      <c r="Z9"/>
      <c r="AA9"/>
      <c r="AB9"/>
    </row>
    <row r="10" spans="1:69" x14ac:dyDescent="0.25">
      <c r="A10" s="121"/>
      <c r="B10" s="132"/>
      <c r="C10" s="82"/>
      <c r="D10" s="82"/>
      <c r="E10" s="82"/>
      <c r="F10" s="1"/>
      <c r="G10" s="121"/>
      <c r="H10" s="132"/>
      <c r="I10" s="82"/>
      <c r="J10" s="82"/>
      <c r="K10" s="82"/>
      <c r="L10" s="1"/>
      <c r="M10" s="121"/>
      <c r="N10" s="132"/>
      <c r="O10" s="82"/>
      <c r="P10" s="82"/>
      <c r="Q10" s="82"/>
      <c r="Z10"/>
      <c r="AA10"/>
      <c r="AB10"/>
    </row>
    <row r="11" spans="1:69" x14ac:dyDescent="0.25">
      <c r="A11" s="121"/>
      <c r="B11" s="132"/>
      <c r="C11" s="82"/>
      <c r="D11" s="82"/>
      <c r="E11" s="82"/>
      <c r="F11" s="1"/>
      <c r="G11" s="121"/>
      <c r="H11" s="132"/>
      <c r="I11" s="82"/>
      <c r="J11" s="82"/>
      <c r="K11" s="82"/>
      <c r="L11" s="1"/>
      <c r="M11" s="121"/>
      <c r="N11" s="132"/>
      <c r="O11" s="82"/>
      <c r="P11" s="82"/>
      <c r="Q11" s="82"/>
      <c r="Z11"/>
      <c r="AA11"/>
      <c r="AB11"/>
    </row>
    <row r="12" spans="1:69" x14ac:dyDescent="0.25">
      <c r="A12" s="121"/>
      <c r="B12" s="132"/>
      <c r="C12" s="82"/>
      <c r="D12" s="82"/>
      <c r="E12" s="82"/>
      <c r="F12" s="1"/>
      <c r="G12" s="121"/>
      <c r="H12" s="132"/>
      <c r="I12" s="82"/>
      <c r="J12" s="82"/>
      <c r="K12" s="82"/>
      <c r="L12" s="1"/>
      <c r="M12" s="121"/>
      <c r="N12" s="132"/>
      <c r="O12" s="82"/>
      <c r="P12" s="82"/>
      <c r="Q12" s="82"/>
      <c r="Z12"/>
      <c r="AA12"/>
      <c r="AB12"/>
    </row>
    <row r="13" spans="1:69" x14ac:dyDescent="0.25">
      <c r="A13" s="121"/>
      <c r="B13" s="132"/>
      <c r="C13" s="82"/>
      <c r="D13" s="82"/>
      <c r="E13" s="75"/>
      <c r="F13" s="127"/>
      <c r="G13" s="121"/>
      <c r="H13" s="132"/>
      <c r="I13" s="82"/>
      <c r="J13" s="82"/>
      <c r="K13" s="75"/>
      <c r="L13" s="127"/>
      <c r="M13" s="121"/>
      <c r="N13" s="132"/>
      <c r="O13" s="82"/>
      <c r="P13" s="82"/>
      <c r="Q13" s="75"/>
      <c r="Z13"/>
      <c r="AA13"/>
      <c r="AB13"/>
    </row>
    <row r="14" spans="1:69" x14ac:dyDescent="0.25">
      <c r="A14" s="1"/>
      <c r="B14" s="123"/>
      <c r="C14" s="71"/>
      <c r="D14" s="71"/>
      <c r="E14" s="124"/>
      <c r="F14" s="127"/>
      <c r="G14" s="1"/>
      <c r="H14" s="123"/>
      <c r="I14" s="71"/>
      <c r="J14" s="71"/>
      <c r="K14" s="124"/>
      <c r="L14" s="127"/>
      <c r="M14" s="1"/>
      <c r="N14" s="123"/>
      <c r="O14" s="71"/>
      <c r="P14" s="71"/>
      <c r="Q14" s="124"/>
      <c r="Z14"/>
      <c r="AA14"/>
      <c r="AB14"/>
    </row>
    <row r="15" spans="1:69" x14ac:dyDescent="0.25">
      <c r="A15" s="1"/>
      <c r="B15" s="142"/>
      <c r="C15" s="1"/>
      <c r="D15" s="123"/>
      <c r="E15" s="137"/>
      <c r="F15" s="1"/>
      <c r="G15" s="1"/>
      <c r="H15" s="142"/>
      <c r="I15" s="1"/>
      <c r="J15" s="123"/>
      <c r="K15" s="137"/>
      <c r="L15" s="1"/>
      <c r="M15" s="1"/>
      <c r="N15" s="142"/>
      <c r="O15" s="1"/>
      <c r="P15" s="123"/>
      <c r="Q15" s="137"/>
      <c r="Z15"/>
      <c r="AA15"/>
      <c r="AB15"/>
    </row>
    <row r="16" spans="1:69" x14ac:dyDescent="0.25">
      <c r="Z16"/>
      <c r="AA16"/>
      <c r="AB16"/>
    </row>
    <row r="17" spans="1:28" x14ac:dyDescent="0.25">
      <c r="A17" s="1"/>
      <c r="B17" s="1"/>
      <c r="C17" s="1"/>
      <c r="D17" s="1"/>
      <c r="E17" s="1"/>
      <c r="F17" s="1"/>
      <c r="G17" s="1"/>
      <c r="H17" s="136"/>
      <c r="J17" s="33"/>
      <c r="K17" s="34"/>
      <c r="R17" s="168"/>
      <c r="Z17"/>
      <c r="AA17"/>
      <c r="AB17"/>
    </row>
    <row r="18" spans="1:28" x14ac:dyDescent="0.25">
      <c r="A18" s="1"/>
      <c r="B18" s="1"/>
      <c r="C18" s="1"/>
      <c r="D18" s="1"/>
      <c r="E18" s="1"/>
      <c r="F18" s="1"/>
      <c r="G18" s="1"/>
      <c r="H18" s="1"/>
      <c r="Z18"/>
      <c r="AA18"/>
      <c r="AB18"/>
    </row>
    <row r="19" spans="1:28" x14ac:dyDescent="0.25">
      <c r="A19" s="1"/>
      <c r="B19" s="1"/>
      <c r="C19" s="1"/>
      <c r="D19" s="1"/>
      <c r="E19" s="1"/>
      <c r="F19" s="1"/>
      <c r="G19" s="1"/>
      <c r="H19" s="1"/>
      <c r="N19" s="53"/>
      <c r="O19" s="55"/>
      <c r="P19" s="48"/>
      <c r="Z19"/>
      <c r="AA19"/>
      <c r="AB19"/>
    </row>
    <row r="20" spans="1:28" x14ac:dyDescent="0.25">
      <c r="A20" s="1"/>
      <c r="B20" s="1"/>
      <c r="C20" s="1"/>
      <c r="D20" s="1"/>
      <c r="E20" s="1"/>
      <c r="F20" s="1"/>
      <c r="G20" s="1"/>
      <c r="H20" s="1"/>
      <c r="N20" s="53"/>
      <c r="O20" s="55"/>
      <c r="P20" s="48"/>
      <c r="Z20"/>
      <c r="AA20"/>
      <c r="AB20"/>
    </row>
    <row r="21" spans="1:28" x14ac:dyDescent="0.25">
      <c r="A21" s="121"/>
      <c r="B21" s="132"/>
      <c r="C21" s="82"/>
      <c r="D21" s="82"/>
      <c r="E21" s="82"/>
      <c r="F21" s="1"/>
      <c r="G21" s="1"/>
      <c r="H21" s="1"/>
      <c r="N21" s="53"/>
      <c r="O21" s="54"/>
      <c r="P21" s="48"/>
      <c r="Z21"/>
      <c r="AA21"/>
      <c r="AB21"/>
    </row>
    <row r="22" spans="1:28" x14ac:dyDescent="0.25">
      <c r="A22" s="1"/>
      <c r="B22" s="1"/>
      <c r="C22" s="1"/>
      <c r="D22" s="1"/>
      <c r="E22" s="1"/>
      <c r="F22" s="1"/>
      <c r="G22" s="1"/>
      <c r="H22" s="1"/>
      <c r="N22" s="53"/>
      <c r="O22" s="54"/>
      <c r="P22" s="48"/>
      <c r="Z22"/>
      <c r="AA22"/>
      <c r="AB22"/>
    </row>
    <row r="23" spans="1:28" x14ac:dyDescent="0.25">
      <c r="A23" s="1"/>
      <c r="B23" s="1"/>
      <c r="C23" s="1"/>
      <c r="D23" s="1"/>
      <c r="E23" s="1"/>
      <c r="F23" s="1"/>
      <c r="G23" s="1"/>
      <c r="H23" s="1"/>
      <c r="N23" s="53"/>
      <c r="O23" s="54"/>
      <c r="P23" s="48"/>
      <c r="Z23"/>
      <c r="AA23"/>
      <c r="AB23"/>
    </row>
    <row r="24" spans="1:28" x14ac:dyDescent="0.25">
      <c r="A24" s="1"/>
      <c r="B24" s="1"/>
      <c r="C24" s="1"/>
      <c r="D24" s="1"/>
      <c r="E24" s="1"/>
      <c r="F24" s="1"/>
      <c r="G24" s="1"/>
      <c r="H24" s="1"/>
      <c r="N24" s="53"/>
      <c r="O24" s="54"/>
      <c r="P24" s="48"/>
      <c r="Z24"/>
      <c r="AA24"/>
      <c r="AB24"/>
    </row>
    <row r="25" spans="1:28" x14ac:dyDescent="0.25">
      <c r="A25" s="1"/>
      <c r="B25" s="1"/>
      <c r="C25" s="1"/>
      <c r="D25" s="1"/>
      <c r="E25" s="1"/>
      <c r="F25" s="1"/>
      <c r="G25" s="1"/>
      <c r="H25" s="1"/>
      <c r="Q25" s="49"/>
      <c r="Z25"/>
      <c r="AA25"/>
      <c r="AB25"/>
    </row>
    <row r="26" spans="1:28" x14ac:dyDescent="0.25">
      <c r="A26" s="1"/>
      <c r="B26" s="1"/>
      <c r="C26" s="1"/>
      <c r="D26" s="1"/>
      <c r="E26" s="1"/>
      <c r="F26" s="1"/>
      <c r="G26" s="1"/>
      <c r="H26" s="1"/>
      <c r="Q26" s="49"/>
      <c r="Z26"/>
      <c r="AA26"/>
      <c r="AB26"/>
    </row>
    <row r="27" spans="1:28" x14ac:dyDescent="0.25">
      <c r="Q27" s="49"/>
      <c r="Z27"/>
      <c r="AA27"/>
      <c r="AB27"/>
    </row>
    <row r="28" spans="1:28" x14ac:dyDescent="0.25">
      <c r="B28" s="32"/>
      <c r="D28" s="33"/>
      <c r="E28" s="34"/>
      <c r="Q28" s="49"/>
      <c r="Z28"/>
      <c r="AA28"/>
      <c r="AB28"/>
    </row>
    <row r="29" spans="1:28" x14ac:dyDescent="0.25">
      <c r="Q29" s="49"/>
      <c r="Z29"/>
      <c r="AA29"/>
      <c r="AB29"/>
    </row>
    <row r="34" spans="18:28" x14ac:dyDescent="0.25">
      <c r="R34" s="49"/>
      <c r="S34" s="49"/>
      <c r="T34" s="49"/>
      <c r="Z34"/>
      <c r="AA34"/>
      <c r="AB34"/>
    </row>
    <row r="35" spans="18:28" x14ac:dyDescent="0.25">
      <c r="R35" s="49"/>
      <c r="S35" s="49"/>
      <c r="T35" s="49"/>
      <c r="Z35"/>
      <c r="AA35"/>
      <c r="AB35"/>
    </row>
    <row r="36" spans="18:28" x14ac:dyDescent="0.25">
      <c r="R36" s="49"/>
      <c r="S36" s="49"/>
      <c r="T36" s="49"/>
      <c r="Z36"/>
      <c r="AA36"/>
      <c r="AB36"/>
    </row>
    <row r="37" spans="18:28" x14ac:dyDescent="0.25">
      <c r="R37" s="49"/>
      <c r="S37" s="49"/>
      <c r="T37" s="49"/>
      <c r="Z37"/>
      <c r="AA37"/>
      <c r="AB37"/>
    </row>
    <row r="38" spans="18:28" x14ac:dyDescent="0.25">
      <c r="R38" s="49"/>
      <c r="S38" s="49"/>
      <c r="T38" s="49"/>
      <c r="Z38"/>
      <c r="AA38"/>
      <c r="AB38"/>
    </row>
  </sheetData>
  <mergeCells count="3">
    <mergeCell ref="A1:AB1"/>
    <mergeCell ref="A2:AB2"/>
    <mergeCell ref="G4:J4"/>
  </mergeCells>
  <phoneticPr fontId="20" type="noConversion"/>
  <conditionalFormatting sqref="Z7">
    <cfRule type="cellIs" dxfId="653" priority="7" operator="equal">
      <formula>3</formula>
    </cfRule>
    <cfRule type="cellIs" dxfId="652" priority="8" operator="equal">
      <formula>2</formula>
    </cfRule>
    <cfRule type="cellIs" dxfId="651" priority="9" operator="equal">
      <formula>1</formula>
    </cfRule>
  </conditionalFormatting>
  <conditionalFormatting sqref="AB7">
    <cfRule type="cellIs" dxfId="650" priority="4" operator="equal">
      <formula>3</formula>
    </cfRule>
    <cfRule type="cellIs" dxfId="649" priority="5" operator="equal">
      <formula>2</formula>
    </cfRule>
    <cfRule type="cellIs" dxfId="648" priority="6" operator="equal">
      <formula>1</formula>
    </cfRule>
  </conditionalFormatting>
  <conditionalFormatting sqref="X7">
    <cfRule type="cellIs" dxfId="647" priority="1" operator="equal">
      <formula>3</formula>
    </cfRule>
    <cfRule type="cellIs" dxfId="646" priority="2" operator="equal">
      <formula>2</formula>
    </cfRule>
    <cfRule type="cellIs" dxfId="645" priority="3" operator="equal">
      <formula>1</formula>
    </cfRule>
  </conditionalFormatting>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BEG 9&amp;U B</vt:lpstr>
      <vt:lpstr>BEG 9&amp;U G</vt:lpstr>
      <vt:lpstr>BEG 9&amp;U MX</vt:lpstr>
      <vt:lpstr>BEG 11&amp;U B</vt:lpstr>
      <vt:lpstr>BEG 11&amp;U G</vt:lpstr>
      <vt:lpstr>BEG 11&amp;U MX</vt:lpstr>
      <vt:lpstr>BEG 13&amp;U B</vt:lpstr>
      <vt:lpstr>BEG 13&amp;U G</vt:lpstr>
      <vt:lpstr>BEG 15&amp;U B</vt:lpstr>
      <vt:lpstr>BEG 15&amp;U G</vt:lpstr>
      <vt:lpstr>BEG 16&amp;A L</vt:lpstr>
      <vt:lpstr>INT 9&amp;U B</vt:lpstr>
      <vt:lpstr>INT 9&amp;U G</vt:lpstr>
      <vt:lpstr>INT 11&amp;U B</vt:lpstr>
      <vt:lpstr>INT 11&amp;U G</vt:lpstr>
      <vt:lpstr>INT 11&amp; U MX</vt:lpstr>
      <vt:lpstr>INT 13&amp;U B</vt:lpstr>
      <vt:lpstr>INT 13&amp;U G</vt:lpstr>
      <vt:lpstr>INT 13&amp;U MX</vt:lpstr>
      <vt:lpstr>INT 15&amp;U B</vt:lpstr>
      <vt:lpstr>INT 15&amp;U G </vt:lpstr>
      <vt:lpstr>INT 15&amp;U MX</vt:lpstr>
      <vt:lpstr>INT 16&amp;A M</vt:lpstr>
      <vt:lpstr>INT 16&amp;A L</vt:lpstr>
      <vt:lpstr>INT 16&amp;A MX</vt:lpstr>
      <vt:lpstr>DISABILITY</vt:lpstr>
      <vt:lpstr>ADV 9&amp;U MX</vt:lpstr>
      <vt:lpstr>ADV 9&amp;U B</vt:lpstr>
      <vt:lpstr>ADV 9&amp;U G</vt:lpstr>
      <vt:lpstr>ADV 11&amp;U B</vt:lpstr>
      <vt:lpstr>ADV 11&amp;U G</vt:lpstr>
      <vt:lpstr>ADV 13&amp;U B</vt:lpstr>
      <vt:lpstr>ADV 13&amp;U G</vt:lpstr>
      <vt:lpstr>ADV 15&amp;U B</vt:lpstr>
      <vt:lpstr>ADV 15&amp;U G</vt:lpstr>
      <vt:lpstr>ADV 16&amp;A L</vt:lpstr>
      <vt:lpstr>GF BEG TROPHY</vt:lpstr>
      <vt:lpstr>GF INT BOYS TROPHY</vt:lpstr>
      <vt:lpstr>GF INT GIRLS TROPHY</vt:lpstr>
      <vt:lpstr>GF ADV BOYS TROPHY</vt:lpstr>
      <vt:lpstr>GF ADV GIRLS TROPHY</vt:lpstr>
      <vt:lpstr>Compatibility Report</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Owen</dc:creator>
  <cp:lastModifiedBy>Samantha Harding</cp:lastModifiedBy>
  <cp:lastPrinted>2015-03-23T00:55:37Z</cp:lastPrinted>
  <dcterms:created xsi:type="dcterms:W3CDTF">2012-03-01T12:35:22Z</dcterms:created>
  <dcterms:modified xsi:type="dcterms:W3CDTF">2015-04-15T09:41:56Z</dcterms:modified>
</cp:coreProperties>
</file>